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есія рішення\сесія від 28.08.2026\рішення про звіт за І півріччя 2026 рік\"/>
    </mc:Choice>
  </mc:AlternateContent>
  <bookViews>
    <workbookView xWindow="240" yWindow="60" windowWidth="20115" windowHeight="8010" activeTab="1"/>
  </bookViews>
  <sheets>
    <sheet name="Додаток 1 доходи" sheetId="2" r:id="rId1"/>
    <sheet name="Додаток 2 видатки" sheetId="3" r:id="rId2"/>
  </sheets>
  <definedNames>
    <definedName name="_xlnm.Print_Titles" localSheetId="0">'Додаток 1 доходи'!$6:$8</definedName>
    <definedName name="_xlnm.Print_Titles" localSheetId="1">'Додаток 2 видатки'!$7:$11</definedName>
  </definedNames>
  <calcPr calcId="162913"/>
</workbook>
</file>

<file path=xl/calcChain.xml><?xml version="1.0" encoding="utf-8"?>
<calcChain xmlns="http://schemas.openxmlformats.org/spreadsheetml/2006/main">
  <c r="D42" i="3" l="1"/>
  <c r="H15" i="3"/>
  <c r="C12" i="3"/>
  <c r="C13" i="3"/>
  <c r="P24" i="2" l="1"/>
  <c r="R24" i="2" s="1"/>
  <c r="Q24" i="2"/>
  <c r="H24" i="2"/>
  <c r="G24" i="2"/>
  <c r="I24" i="2" s="1"/>
  <c r="E24" i="2"/>
  <c r="F24" i="2" s="1"/>
  <c r="D24" i="2"/>
  <c r="M24" i="2"/>
  <c r="K24" i="2"/>
  <c r="N24" i="2" s="1"/>
  <c r="J24" i="2"/>
  <c r="K22" i="2"/>
  <c r="J22" i="2"/>
  <c r="P22" i="2" s="1"/>
  <c r="H22" i="2"/>
  <c r="G22" i="2"/>
  <c r="E22" i="2"/>
  <c r="D22" i="2"/>
  <c r="M22" i="2" s="1"/>
  <c r="H19" i="3" l="1"/>
  <c r="H18" i="3"/>
  <c r="E42" i="3"/>
  <c r="D43" i="3"/>
  <c r="E43" i="3"/>
  <c r="F43" i="3"/>
  <c r="G43" i="3"/>
  <c r="I43" i="3"/>
  <c r="J43" i="3"/>
  <c r="K43" i="3"/>
  <c r="L43" i="3"/>
  <c r="M43" i="3"/>
  <c r="F42" i="3"/>
  <c r="G42" i="3"/>
  <c r="I42" i="3"/>
  <c r="J42" i="3"/>
  <c r="K42" i="3"/>
  <c r="L42" i="3"/>
  <c r="M42" i="3"/>
  <c r="H37" i="3"/>
  <c r="C36" i="3"/>
  <c r="C37" i="3"/>
  <c r="C15" i="3"/>
  <c r="C16" i="3"/>
  <c r="C19" i="3"/>
  <c r="C18" i="3"/>
  <c r="C21" i="3"/>
  <c r="H13" i="3"/>
  <c r="H12" i="3"/>
  <c r="M83" i="2" l="1"/>
  <c r="L30" i="2"/>
  <c r="O30" i="2" s="1"/>
  <c r="L28" i="2"/>
  <c r="O28" i="2" s="1"/>
  <c r="N25" i="2"/>
  <c r="M25" i="2"/>
  <c r="M21" i="2"/>
  <c r="N12" i="2"/>
  <c r="M12" i="2"/>
  <c r="E56" i="2"/>
  <c r="D56" i="2"/>
  <c r="F56" i="2" s="1"/>
  <c r="H56" i="2"/>
  <c r="G56" i="2"/>
  <c r="G55" i="2" s="1"/>
  <c r="K56" i="2"/>
  <c r="J56" i="2"/>
  <c r="L56" i="2" s="1"/>
  <c r="J45" i="2"/>
  <c r="L45" i="2" s="1"/>
  <c r="G60" i="2"/>
  <c r="K35" i="2"/>
  <c r="K34" i="2" s="1"/>
  <c r="J35" i="2"/>
  <c r="H35" i="2"/>
  <c r="G35" i="2"/>
  <c r="E35" i="2"/>
  <c r="D35" i="2"/>
  <c r="N36" i="2"/>
  <c r="M36" i="2"/>
  <c r="L36" i="2"/>
  <c r="I36" i="2"/>
  <c r="F36" i="2"/>
  <c r="I30" i="2"/>
  <c r="I28" i="2"/>
  <c r="N30" i="2"/>
  <c r="M30" i="2"/>
  <c r="M29" i="2" s="1"/>
  <c r="N28" i="2"/>
  <c r="M28" i="2"/>
  <c r="M27" i="2" s="1"/>
  <c r="O27" i="2" s="1"/>
  <c r="N29" i="2"/>
  <c r="N27" i="2"/>
  <c r="K29" i="2"/>
  <c r="J29" i="2"/>
  <c r="H29" i="2"/>
  <c r="I29" i="2" s="1"/>
  <c r="G29" i="2"/>
  <c r="E29" i="2"/>
  <c r="D29" i="2"/>
  <c r="F29" i="2" s="1"/>
  <c r="L27" i="2"/>
  <c r="K27" i="2"/>
  <c r="J27" i="2"/>
  <c r="H27" i="2"/>
  <c r="G27" i="2"/>
  <c r="E27" i="2"/>
  <c r="D27" i="2"/>
  <c r="F27" i="2" s="1"/>
  <c r="N83" i="2"/>
  <c r="L83" i="2"/>
  <c r="O83" i="2" s="1"/>
  <c r="F83" i="2"/>
  <c r="K82" i="2"/>
  <c r="K81" i="2" s="1"/>
  <c r="J82" i="2"/>
  <c r="M82" i="2" s="1"/>
  <c r="H82" i="2"/>
  <c r="H81" i="2" s="1"/>
  <c r="G82" i="2"/>
  <c r="G81" i="2" s="1"/>
  <c r="E82" i="2"/>
  <c r="D82" i="2"/>
  <c r="D81" i="2" s="1"/>
  <c r="K73" i="2"/>
  <c r="J73" i="2"/>
  <c r="H73" i="2"/>
  <c r="G73" i="2"/>
  <c r="I58" i="2"/>
  <c r="L58" i="2"/>
  <c r="M58" i="2"/>
  <c r="N58" i="2"/>
  <c r="M57" i="2"/>
  <c r="F58" i="2"/>
  <c r="E55" i="2"/>
  <c r="L103" i="2"/>
  <c r="L102" i="2"/>
  <c r="L101" i="2"/>
  <c r="L100" i="2"/>
  <c r="L99" i="2"/>
  <c r="L98" i="2"/>
  <c r="K97" i="2"/>
  <c r="J97" i="2"/>
  <c r="L96" i="2"/>
  <c r="L95" i="2"/>
  <c r="L94" i="2"/>
  <c r="L93" i="2"/>
  <c r="L92" i="2"/>
  <c r="L91" i="2"/>
  <c r="L90" i="2"/>
  <c r="K89" i="2"/>
  <c r="J89" i="2"/>
  <c r="L88" i="2"/>
  <c r="L87" i="2"/>
  <c r="K86" i="2"/>
  <c r="J86" i="2"/>
  <c r="L80" i="2"/>
  <c r="L79" i="2"/>
  <c r="K78" i="2"/>
  <c r="J78" i="2"/>
  <c r="L77" i="2"/>
  <c r="L76" i="2"/>
  <c r="L75" i="2"/>
  <c r="L74" i="2"/>
  <c r="L71" i="2"/>
  <c r="L70" i="2"/>
  <c r="L69" i="2"/>
  <c r="K68" i="2"/>
  <c r="K67" i="2" s="1"/>
  <c r="J68" i="2"/>
  <c r="J67" i="2" s="1"/>
  <c r="L66" i="2"/>
  <c r="K65" i="2"/>
  <c r="J65" i="2"/>
  <c r="L64" i="2"/>
  <c r="L63" i="2"/>
  <c r="L62" i="2"/>
  <c r="L61" i="2"/>
  <c r="K60" i="2"/>
  <c r="K59" i="2" s="1"/>
  <c r="J60" i="2"/>
  <c r="L57" i="2"/>
  <c r="K55" i="2"/>
  <c r="L53" i="2"/>
  <c r="L51" i="2"/>
  <c r="K50" i="2"/>
  <c r="L50" i="2" s="1"/>
  <c r="L48" i="2"/>
  <c r="L47" i="2"/>
  <c r="L46" i="2"/>
  <c r="L44" i="2"/>
  <c r="L43" i="2"/>
  <c r="L42" i="2"/>
  <c r="L41" i="2"/>
  <c r="L40" i="2"/>
  <c r="L39" i="2"/>
  <c r="L38" i="2"/>
  <c r="L37" i="2"/>
  <c r="L33" i="2"/>
  <c r="L32" i="2"/>
  <c r="K31" i="2"/>
  <c r="K26" i="2" s="1"/>
  <c r="J31" i="2"/>
  <c r="L25" i="2"/>
  <c r="L24" i="2" s="1"/>
  <c r="O24" i="2" s="1"/>
  <c r="L23" i="2"/>
  <c r="L22" i="2" s="1"/>
  <c r="L21" i="2"/>
  <c r="L20" i="2"/>
  <c r="K19" i="2"/>
  <c r="J19" i="2"/>
  <c r="J18" i="2" s="1"/>
  <c r="M18" i="2" s="1"/>
  <c r="L17" i="2"/>
  <c r="L16" i="2" s="1"/>
  <c r="K16" i="2"/>
  <c r="J16" i="2"/>
  <c r="L15" i="2"/>
  <c r="L14" i="2"/>
  <c r="L13" i="2"/>
  <c r="L12" i="2"/>
  <c r="K11" i="2"/>
  <c r="J11" i="2"/>
  <c r="I103" i="2"/>
  <c r="I102" i="2"/>
  <c r="I101" i="2"/>
  <c r="I100" i="2"/>
  <c r="I99" i="2"/>
  <c r="I98" i="2"/>
  <c r="H97" i="2"/>
  <c r="G97" i="2"/>
  <c r="I96" i="2"/>
  <c r="I95" i="2"/>
  <c r="I94" i="2"/>
  <c r="I93" i="2"/>
  <c r="I92" i="2"/>
  <c r="I91" i="2"/>
  <c r="I90" i="2"/>
  <c r="H89" i="2"/>
  <c r="G89" i="2"/>
  <c r="I88" i="2"/>
  <c r="I87" i="2"/>
  <c r="H86" i="2"/>
  <c r="G86" i="2"/>
  <c r="I80" i="2"/>
  <c r="I79" i="2"/>
  <c r="H78" i="2"/>
  <c r="G78" i="2"/>
  <c r="I77" i="2"/>
  <c r="I76" i="2"/>
  <c r="I75" i="2"/>
  <c r="I74" i="2"/>
  <c r="I71" i="2"/>
  <c r="I70" i="2"/>
  <c r="I69" i="2"/>
  <c r="H68" i="2"/>
  <c r="H67" i="2" s="1"/>
  <c r="G68" i="2"/>
  <c r="G67" i="2" s="1"/>
  <c r="I66" i="2"/>
  <c r="H65" i="2"/>
  <c r="G65" i="2"/>
  <c r="I64" i="2"/>
  <c r="I63" i="2"/>
  <c r="I62" i="2"/>
  <c r="I61" i="2"/>
  <c r="H60" i="2"/>
  <c r="H59" i="2" s="1"/>
  <c r="I57" i="2"/>
  <c r="H55" i="2"/>
  <c r="I53" i="2"/>
  <c r="I52" i="2"/>
  <c r="I51" i="2"/>
  <c r="H50" i="2"/>
  <c r="H49" i="2" s="1"/>
  <c r="I49" i="2" s="1"/>
  <c r="I48" i="2"/>
  <c r="I47" i="2"/>
  <c r="I46" i="2"/>
  <c r="G45" i="2"/>
  <c r="I45" i="2" s="1"/>
  <c r="I44" i="2"/>
  <c r="I43" i="2"/>
  <c r="I42" i="2"/>
  <c r="I41" i="2"/>
  <c r="I40" i="2"/>
  <c r="I39" i="2"/>
  <c r="I38" i="2"/>
  <c r="I37" i="2"/>
  <c r="I33" i="2"/>
  <c r="I32" i="2"/>
  <c r="H31" i="2"/>
  <c r="G31" i="2"/>
  <c r="I31" i="2" s="1"/>
  <c r="I25" i="2"/>
  <c r="I23" i="2"/>
  <c r="I22" i="2" s="1"/>
  <c r="I21" i="2"/>
  <c r="I20" i="2"/>
  <c r="H19" i="2"/>
  <c r="G19" i="2"/>
  <c r="G18" i="2" s="1"/>
  <c r="I17" i="2"/>
  <c r="I16" i="2"/>
  <c r="H16" i="2"/>
  <c r="G16" i="2"/>
  <c r="I15" i="2"/>
  <c r="I14" i="2"/>
  <c r="I13" i="2"/>
  <c r="I12" i="2"/>
  <c r="H11" i="2"/>
  <c r="G11" i="2"/>
  <c r="G10" i="2" s="1"/>
  <c r="F99" i="2"/>
  <c r="F100" i="2"/>
  <c r="F101" i="2"/>
  <c r="F102" i="2"/>
  <c r="F103" i="2"/>
  <c r="F98" i="2"/>
  <c r="E97" i="2"/>
  <c r="D97" i="2"/>
  <c r="F97" i="2" s="1"/>
  <c r="F91" i="2"/>
  <c r="F92" i="2"/>
  <c r="F93" i="2"/>
  <c r="F94" i="2"/>
  <c r="F95" i="2"/>
  <c r="F96" i="2"/>
  <c r="F90" i="2"/>
  <c r="E89" i="2"/>
  <c r="D89" i="2"/>
  <c r="F88" i="2"/>
  <c r="F87" i="2"/>
  <c r="E86" i="2"/>
  <c r="D86" i="2"/>
  <c r="F80" i="2"/>
  <c r="F79" i="2"/>
  <c r="E78" i="2"/>
  <c r="D78" i="2"/>
  <c r="F75" i="2"/>
  <c r="F76" i="2"/>
  <c r="F77" i="2"/>
  <c r="F74" i="2"/>
  <c r="E73" i="2"/>
  <c r="D73" i="2"/>
  <c r="F70" i="2"/>
  <c r="F71" i="2"/>
  <c r="F69" i="2"/>
  <c r="E68" i="2"/>
  <c r="E67" i="2" s="1"/>
  <c r="D68" i="2"/>
  <c r="D67" i="2" s="1"/>
  <c r="F66" i="2"/>
  <c r="E65" i="2"/>
  <c r="D65" i="2"/>
  <c r="F65" i="2" s="1"/>
  <c r="F62" i="2"/>
  <c r="F63" i="2"/>
  <c r="F64" i="2"/>
  <c r="F61" i="2"/>
  <c r="E60" i="2"/>
  <c r="E59" i="2" s="1"/>
  <c r="D60" i="2"/>
  <c r="F57" i="2"/>
  <c r="F52" i="2"/>
  <c r="F53" i="2"/>
  <c r="F51" i="2"/>
  <c r="E50" i="2"/>
  <c r="E49" i="2" s="1"/>
  <c r="F47" i="2"/>
  <c r="F48" i="2"/>
  <c r="F46" i="2"/>
  <c r="F38" i="2"/>
  <c r="F39" i="2"/>
  <c r="F40" i="2"/>
  <c r="F41" i="2"/>
  <c r="F42" i="2"/>
  <c r="F43" i="2"/>
  <c r="F44" i="2"/>
  <c r="F37" i="2"/>
  <c r="E31" i="2"/>
  <c r="E26" i="2" s="1"/>
  <c r="E34" i="2"/>
  <c r="D45" i="2"/>
  <c r="F45" i="2" s="1"/>
  <c r="F33" i="2"/>
  <c r="F32" i="2"/>
  <c r="F23" i="2"/>
  <c r="F22" i="2" s="1"/>
  <c r="F25" i="2"/>
  <c r="O25" i="2" s="1"/>
  <c r="D31" i="2"/>
  <c r="F21" i="2"/>
  <c r="F20" i="2"/>
  <c r="F19" i="2" s="1"/>
  <c r="E19" i="2"/>
  <c r="D19" i="2"/>
  <c r="D18" i="2" s="1"/>
  <c r="F17" i="2"/>
  <c r="F16" i="2" s="1"/>
  <c r="E16" i="2"/>
  <c r="D16" i="2"/>
  <c r="F13" i="2"/>
  <c r="F14" i="2"/>
  <c r="F15" i="2"/>
  <c r="F12" i="2"/>
  <c r="O12" i="2" s="1"/>
  <c r="E11" i="2"/>
  <c r="D11" i="2"/>
  <c r="E72" i="2" l="1"/>
  <c r="F82" i="2"/>
  <c r="D59" i="2"/>
  <c r="F59" i="2" s="1"/>
  <c r="D72" i="2"/>
  <c r="F72" i="2" s="1"/>
  <c r="F86" i="2"/>
  <c r="I65" i="2"/>
  <c r="I78" i="2"/>
  <c r="I86" i="2"/>
  <c r="I82" i="2"/>
  <c r="O36" i="2"/>
  <c r="F89" i="2"/>
  <c r="J59" i="2"/>
  <c r="L59" i="2" s="1"/>
  <c r="G72" i="2"/>
  <c r="G59" i="2"/>
  <c r="I59" i="2" s="1"/>
  <c r="I56" i="2"/>
  <c r="D26" i="2"/>
  <c r="F26" i="2" s="1"/>
  <c r="D10" i="2"/>
  <c r="J26" i="2"/>
  <c r="L26" i="2" s="1"/>
  <c r="H10" i="2"/>
  <c r="G34" i="2"/>
  <c r="L35" i="2"/>
  <c r="I35" i="2"/>
  <c r="G26" i="2"/>
  <c r="I27" i="2"/>
  <c r="L29" i="2"/>
  <c r="O29" i="2"/>
  <c r="H26" i="2"/>
  <c r="I26" i="2"/>
  <c r="L82" i="2"/>
  <c r="O82" i="2" s="1"/>
  <c r="I81" i="2"/>
  <c r="E81" i="2"/>
  <c r="N81" i="2" s="1"/>
  <c r="N82" i="2"/>
  <c r="J81" i="2"/>
  <c r="I19" i="2"/>
  <c r="G85" i="2"/>
  <c r="G84" i="2" s="1"/>
  <c r="I97" i="2"/>
  <c r="L19" i="2"/>
  <c r="J10" i="2"/>
  <c r="L65" i="2"/>
  <c r="O58" i="2"/>
  <c r="F35" i="2"/>
  <c r="F60" i="2"/>
  <c r="F78" i="2"/>
  <c r="L60" i="2"/>
  <c r="L97" i="2"/>
  <c r="L31" i="2"/>
  <c r="L78" i="2"/>
  <c r="L86" i="2"/>
  <c r="L73" i="2"/>
  <c r="I89" i="2"/>
  <c r="L89" i="2"/>
  <c r="H85" i="2"/>
  <c r="H84" i="2" s="1"/>
  <c r="E54" i="2"/>
  <c r="L68" i="2"/>
  <c r="I67" i="2"/>
  <c r="I68" i="2"/>
  <c r="K49" i="2"/>
  <c r="L49" i="2" s="1"/>
  <c r="I73" i="2"/>
  <c r="I50" i="2"/>
  <c r="J72" i="2"/>
  <c r="K10" i="2"/>
  <c r="L67" i="2"/>
  <c r="K85" i="2"/>
  <c r="K84" i="2" s="1"/>
  <c r="K72" i="2"/>
  <c r="L72" i="2" s="1"/>
  <c r="H72" i="2"/>
  <c r="E85" i="2"/>
  <c r="E84" i="2" s="1"/>
  <c r="F73" i="2"/>
  <c r="F68" i="2"/>
  <c r="F67" i="2"/>
  <c r="F50" i="2"/>
  <c r="F49" i="2"/>
  <c r="D85" i="2"/>
  <c r="D84" i="2" s="1"/>
  <c r="I60" i="2"/>
  <c r="I11" i="2"/>
  <c r="I10" i="2" s="1"/>
  <c r="F11" i="2"/>
  <c r="F10" i="2" s="1"/>
  <c r="L11" i="2"/>
  <c r="L10" i="2" s="1"/>
  <c r="D55" i="2"/>
  <c r="F55" i="2" s="1"/>
  <c r="D34" i="2"/>
  <c r="F34" i="2" s="1"/>
  <c r="F31" i="2"/>
  <c r="J34" i="2"/>
  <c r="L34" i="2" s="1"/>
  <c r="J55" i="2"/>
  <c r="J85" i="2"/>
  <c r="I55" i="2"/>
  <c r="H34" i="2"/>
  <c r="E10" i="2"/>
  <c r="E9" i="2" s="1"/>
  <c r="L81" i="2" l="1"/>
  <c r="M81" i="2"/>
  <c r="I72" i="2"/>
  <c r="E104" i="2"/>
  <c r="E105" i="2" s="1"/>
  <c r="I34" i="2"/>
  <c r="H9" i="2"/>
  <c r="F81" i="2"/>
  <c r="O81" i="2" s="1"/>
  <c r="I85" i="2"/>
  <c r="D54" i="2"/>
  <c r="F54" i="2" s="1"/>
  <c r="K9" i="2"/>
  <c r="H54" i="2"/>
  <c r="K54" i="2"/>
  <c r="F84" i="2"/>
  <c r="F85" i="2"/>
  <c r="D9" i="2"/>
  <c r="J54" i="2"/>
  <c r="L55" i="2"/>
  <c r="J9" i="2"/>
  <c r="J84" i="2"/>
  <c r="L85" i="2"/>
  <c r="I84" i="2"/>
  <c r="G54" i="2"/>
  <c r="G9" i="2"/>
  <c r="N41" i="3"/>
  <c r="H40" i="3"/>
  <c r="C40" i="3"/>
  <c r="H39" i="3"/>
  <c r="C39" i="3"/>
  <c r="N39" i="3" s="1"/>
  <c r="N38" i="3"/>
  <c r="N37" i="3"/>
  <c r="H36" i="3"/>
  <c r="N35" i="3"/>
  <c r="H34" i="3"/>
  <c r="C34" i="3"/>
  <c r="H33" i="3"/>
  <c r="C33" i="3"/>
  <c r="H31" i="3"/>
  <c r="C31" i="3"/>
  <c r="H30" i="3"/>
  <c r="C30" i="3"/>
  <c r="N29" i="3"/>
  <c r="C28" i="3"/>
  <c r="N28" i="3" s="1"/>
  <c r="C27" i="3"/>
  <c r="N27" i="3" s="1"/>
  <c r="N26" i="3"/>
  <c r="H25" i="3"/>
  <c r="C25" i="3"/>
  <c r="N25" i="3" s="1"/>
  <c r="H24" i="3"/>
  <c r="N24" i="3" s="1"/>
  <c r="C24" i="3"/>
  <c r="N23" i="3"/>
  <c r="H22" i="3"/>
  <c r="C22" i="3"/>
  <c r="H21" i="3"/>
  <c r="N21" i="3" s="1"/>
  <c r="N20" i="3"/>
  <c r="N19" i="3"/>
  <c r="N18" i="3"/>
  <c r="N17" i="3"/>
  <c r="H16" i="3"/>
  <c r="N15" i="3"/>
  <c r="N14" i="3"/>
  <c r="N13" i="3"/>
  <c r="N12" i="3"/>
  <c r="N11" i="3"/>
  <c r="J104" i="2" l="1"/>
  <c r="N22" i="3"/>
  <c r="C43" i="3"/>
  <c r="N30" i="3"/>
  <c r="N33" i="3"/>
  <c r="N16" i="3"/>
  <c r="H43" i="3"/>
  <c r="C42" i="3"/>
  <c r="N36" i="3"/>
  <c r="H42" i="3"/>
  <c r="N40" i="3"/>
  <c r="N34" i="3"/>
  <c r="N31" i="3"/>
  <c r="D104" i="2"/>
  <c r="K104" i="2"/>
  <c r="H104" i="2"/>
  <c r="H105" i="2" s="1"/>
  <c r="I54" i="2"/>
  <c r="L54" i="2"/>
  <c r="O54" i="2" s="1"/>
  <c r="F9" i="2"/>
  <c r="L84" i="2"/>
  <c r="R84" i="2" s="1"/>
  <c r="L9" i="2"/>
  <c r="I9" i="2"/>
  <c r="G104" i="2"/>
  <c r="R103" i="2"/>
  <c r="P103" i="2"/>
  <c r="O103" i="2"/>
  <c r="N103" i="2"/>
  <c r="M103" i="2"/>
  <c r="R102" i="2"/>
  <c r="P102" i="2"/>
  <c r="O102" i="2"/>
  <c r="N102" i="2"/>
  <c r="M102" i="2"/>
  <c r="O101" i="2"/>
  <c r="N101" i="2"/>
  <c r="M101" i="2"/>
  <c r="O100" i="2"/>
  <c r="N100" i="2"/>
  <c r="M100" i="2"/>
  <c r="O99" i="2"/>
  <c r="N99" i="2"/>
  <c r="M99" i="2"/>
  <c r="O98" i="2"/>
  <c r="N98" i="2"/>
  <c r="M98" i="2"/>
  <c r="R97" i="2"/>
  <c r="P97" i="2"/>
  <c r="O97" i="2"/>
  <c r="N97" i="2"/>
  <c r="M97" i="2"/>
  <c r="R96" i="2"/>
  <c r="Q96" i="2"/>
  <c r="O96" i="2"/>
  <c r="N96" i="2"/>
  <c r="M96" i="2"/>
  <c r="R95" i="2"/>
  <c r="Q95" i="2"/>
  <c r="O95" i="2"/>
  <c r="N95" i="2"/>
  <c r="M95" i="2"/>
  <c r="O94" i="2"/>
  <c r="N94" i="2"/>
  <c r="M94" i="2"/>
  <c r="R93" i="2"/>
  <c r="P93" i="2"/>
  <c r="O93" i="2"/>
  <c r="N93" i="2"/>
  <c r="M93" i="2"/>
  <c r="R92" i="2"/>
  <c r="P92" i="2"/>
  <c r="O92" i="2"/>
  <c r="N92" i="2"/>
  <c r="M92" i="2"/>
  <c r="R91" i="2"/>
  <c r="P91" i="2"/>
  <c r="O91" i="2"/>
  <c r="N91" i="2"/>
  <c r="M91" i="2"/>
  <c r="R90" i="2"/>
  <c r="P90" i="2"/>
  <c r="O90" i="2"/>
  <c r="N90" i="2"/>
  <c r="M90" i="2"/>
  <c r="R89" i="2"/>
  <c r="Q89" i="2"/>
  <c r="P89" i="2"/>
  <c r="O89" i="2"/>
  <c r="N89" i="2"/>
  <c r="M89" i="2"/>
  <c r="O88" i="2"/>
  <c r="N88" i="2"/>
  <c r="M88" i="2"/>
  <c r="R87" i="2"/>
  <c r="P87" i="2"/>
  <c r="O87" i="2"/>
  <c r="N87" i="2"/>
  <c r="M87" i="2"/>
  <c r="R86" i="2"/>
  <c r="P86" i="2"/>
  <c r="O86" i="2"/>
  <c r="N86" i="2"/>
  <c r="M86" i="2"/>
  <c r="R85" i="2"/>
  <c r="Q85" i="2"/>
  <c r="P85" i="2"/>
  <c r="O85" i="2"/>
  <c r="N85" i="2"/>
  <c r="M85" i="2"/>
  <c r="Q84" i="2"/>
  <c r="P84" i="2"/>
  <c r="N84" i="2"/>
  <c r="M84" i="2"/>
  <c r="O80" i="2"/>
  <c r="N80" i="2"/>
  <c r="M80" i="2"/>
  <c r="O79" i="2"/>
  <c r="N79" i="2"/>
  <c r="M79" i="2"/>
  <c r="O78" i="2"/>
  <c r="N78" i="2"/>
  <c r="M78" i="2"/>
  <c r="O77" i="2"/>
  <c r="N77" i="2"/>
  <c r="M77" i="2"/>
  <c r="R76" i="2"/>
  <c r="Q76" i="2"/>
  <c r="O76" i="2"/>
  <c r="N76" i="2"/>
  <c r="M76" i="2"/>
  <c r="R75" i="2"/>
  <c r="Q75" i="2"/>
  <c r="O75" i="2"/>
  <c r="N75" i="2"/>
  <c r="M75" i="2"/>
  <c r="O74" i="2"/>
  <c r="N74" i="2"/>
  <c r="M74" i="2"/>
  <c r="R73" i="2"/>
  <c r="Q73" i="2"/>
  <c r="R72" i="2"/>
  <c r="Q72" i="2"/>
  <c r="O71" i="2"/>
  <c r="N71" i="2"/>
  <c r="M71" i="2"/>
  <c r="O70" i="2"/>
  <c r="N70" i="2"/>
  <c r="M70" i="2"/>
  <c r="O69" i="2"/>
  <c r="N69" i="2"/>
  <c r="M69" i="2"/>
  <c r="O68" i="2"/>
  <c r="N68" i="2"/>
  <c r="M68" i="2"/>
  <c r="O67" i="2"/>
  <c r="N67" i="2"/>
  <c r="M67" i="2"/>
  <c r="R66" i="2"/>
  <c r="P66" i="2"/>
  <c r="O66" i="2"/>
  <c r="N66" i="2"/>
  <c r="M66" i="2"/>
  <c r="R65" i="2"/>
  <c r="P65" i="2"/>
  <c r="O65" i="2"/>
  <c r="N65" i="2"/>
  <c r="M65" i="2"/>
  <c r="O64" i="2"/>
  <c r="N64" i="2"/>
  <c r="M64" i="2"/>
  <c r="R63" i="2"/>
  <c r="P63" i="2"/>
  <c r="O63" i="2"/>
  <c r="N63" i="2"/>
  <c r="M63" i="2"/>
  <c r="R62" i="2"/>
  <c r="P62" i="2"/>
  <c r="O62" i="2"/>
  <c r="N62" i="2"/>
  <c r="M62" i="2"/>
  <c r="O61" i="2"/>
  <c r="N61" i="2"/>
  <c r="M61" i="2"/>
  <c r="R60" i="2"/>
  <c r="P60" i="2"/>
  <c r="O60" i="2"/>
  <c r="N60" i="2"/>
  <c r="M60" i="2"/>
  <c r="R59" i="2"/>
  <c r="P59" i="2"/>
  <c r="O59" i="2"/>
  <c r="N59" i="2"/>
  <c r="M59" i="2"/>
  <c r="R57" i="2"/>
  <c r="P57" i="2"/>
  <c r="O57" i="2"/>
  <c r="N57" i="2"/>
  <c r="R56" i="2"/>
  <c r="P56" i="2"/>
  <c r="O56" i="2"/>
  <c r="N56" i="2"/>
  <c r="M56" i="2"/>
  <c r="R55" i="2"/>
  <c r="P55" i="2"/>
  <c r="O55" i="2"/>
  <c r="N55" i="2"/>
  <c r="M55" i="2"/>
  <c r="Q54" i="2"/>
  <c r="P54" i="2"/>
  <c r="N54" i="2"/>
  <c r="M54" i="2"/>
  <c r="O53" i="2"/>
  <c r="N53" i="2"/>
  <c r="M53" i="2"/>
  <c r="O52" i="2"/>
  <c r="N52" i="2"/>
  <c r="M52" i="2"/>
  <c r="R51" i="2"/>
  <c r="Q51" i="2"/>
  <c r="O51" i="2"/>
  <c r="N51" i="2"/>
  <c r="M51" i="2"/>
  <c r="R50" i="2"/>
  <c r="Q50" i="2"/>
  <c r="O50" i="2"/>
  <c r="N50" i="2"/>
  <c r="M50" i="2"/>
  <c r="R49" i="2"/>
  <c r="Q49" i="2"/>
  <c r="O49" i="2"/>
  <c r="N49" i="2"/>
  <c r="M49" i="2"/>
  <c r="R48" i="2"/>
  <c r="P48" i="2"/>
  <c r="O48" i="2"/>
  <c r="N48" i="2"/>
  <c r="M48" i="2"/>
  <c r="R47" i="2"/>
  <c r="P47" i="2"/>
  <c r="O47" i="2"/>
  <c r="N47" i="2"/>
  <c r="M47" i="2"/>
  <c r="R46" i="2"/>
  <c r="P46" i="2"/>
  <c r="O46" i="2"/>
  <c r="N46" i="2"/>
  <c r="M46" i="2"/>
  <c r="R45" i="2"/>
  <c r="P45" i="2"/>
  <c r="O45" i="2"/>
  <c r="N45" i="2"/>
  <c r="M45" i="2"/>
  <c r="O44" i="2"/>
  <c r="N44" i="2"/>
  <c r="M44" i="2"/>
  <c r="R43" i="2"/>
  <c r="P43" i="2"/>
  <c r="O43" i="2"/>
  <c r="N43" i="2"/>
  <c r="M43" i="2"/>
  <c r="R42" i="2"/>
  <c r="P42" i="2"/>
  <c r="O42" i="2"/>
  <c r="N42" i="2"/>
  <c r="M42" i="2"/>
  <c r="R41" i="2"/>
  <c r="P41" i="2"/>
  <c r="O41" i="2"/>
  <c r="N41" i="2"/>
  <c r="M41" i="2"/>
  <c r="R40" i="2"/>
  <c r="P40" i="2"/>
  <c r="O40" i="2"/>
  <c r="N40" i="2"/>
  <c r="M40" i="2"/>
  <c r="R39" i="2"/>
  <c r="P39" i="2"/>
  <c r="O39" i="2"/>
  <c r="N39" i="2"/>
  <c r="M39" i="2"/>
  <c r="R38" i="2"/>
  <c r="P38" i="2"/>
  <c r="O38" i="2"/>
  <c r="N38" i="2"/>
  <c r="M38" i="2"/>
  <c r="R37" i="2"/>
  <c r="P37" i="2"/>
  <c r="O37" i="2"/>
  <c r="N37" i="2"/>
  <c r="M37" i="2"/>
  <c r="R35" i="2"/>
  <c r="P35" i="2"/>
  <c r="O35" i="2"/>
  <c r="N35" i="2"/>
  <c r="M35" i="2"/>
  <c r="R34" i="2"/>
  <c r="P34" i="2"/>
  <c r="O34" i="2"/>
  <c r="N34" i="2"/>
  <c r="M34" i="2"/>
  <c r="R33" i="2"/>
  <c r="P33" i="2"/>
  <c r="O33" i="2"/>
  <c r="N33" i="2"/>
  <c r="M33" i="2"/>
  <c r="R32" i="2"/>
  <c r="P32" i="2"/>
  <c r="O32" i="2"/>
  <c r="N32" i="2"/>
  <c r="M32" i="2"/>
  <c r="R31" i="2"/>
  <c r="P31" i="2"/>
  <c r="O31" i="2"/>
  <c r="N31" i="2"/>
  <c r="M31" i="2"/>
  <c r="R26" i="2"/>
  <c r="P26" i="2"/>
  <c r="O26" i="2"/>
  <c r="N26" i="2"/>
  <c r="M26" i="2"/>
  <c r="R23" i="2"/>
  <c r="P23" i="2"/>
  <c r="O23" i="2"/>
  <c r="N23" i="2"/>
  <c r="M23" i="2"/>
  <c r="R22" i="2"/>
  <c r="O22" i="2"/>
  <c r="N22" i="2"/>
  <c r="R21" i="2"/>
  <c r="P21" i="2"/>
  <c r="O21" i="2"/>
  <c r="N21" i="2"/>
  <c r="O20" i="2"/>
  <c r="N20" i="2"/>
  <c r="M20" i="2"/>
  <c r="R19" i="2"/>
  <c r="P19" i="2"/>
  <c r="O19" i="2"/>
  <c r="N19" i="2"/>
  <c r="M19" i="2"/>
  <c r="R18" i="2"/>
  <c r="P18" i="2"/>
  <c r="O18" i="2"/>
  <c r="N18" i="2"/>
  <c r="R17" i="2"/>
  <c r="P17" i="2"/>
  <c r="O17" i="2"/>
  <c r="N17" i="2"/>
  <c r="M17" i="2"/>
  <c r="R16" i="2"/>
  <c r="P16" i="2"/>
  <c r="O16" i="2"/>
  <c r="N16" i="2"/>
  <c r="M16" i="2"/>
  <c r="O15" i="2"/>
  <c r="N15" i="2"/>
  <c r="M15" i="2"/>
  <c r="R14" i="2"/>
  <c r="P14" i="2"/>
  <c r="O14" i="2"/>
  <c r="N14" i="2"/>
  <c r="M14" i="2"/>
  <c r="R13" i="2"/>
  <c r="P13" i="2"/>
  <c r="O13" i="2"/>
  <c r="N13" i="2"/>
  <c r="M13" i="2"/>
  <c r="R12" i="2"/>
  <c r="P12" i="2"/>
  <c r="R11" i="2"/>
  <c r="P11" i="2"/>
  <c r="O11" i="2"/>
  <c r="N11" i="2"/>
  <c r="M11" i="2"/>
  <c r="R10" i="2"/>
  <c r="P10" i="2"/>
  <c r="O10" i="2"/>
  <c r="N10" i="2"/>
  <c r="M10" i="2"/>
  <c r="Q9" i="2"/>
  <c r="P9" i="2"/>
  <c r="N9" i="2"/>
  <c r="M9" i="2"/>
  <c r="N42" i="3" l="1"/>
  <c r="N43" i="3"/>
  <c r="N104" i="2"/>
  <c r="I104" i="2"/>
  <c r="F104" i="2"/>
  <c r="M104" i="2"/>
  <c r="D105" i="2"/>
  <c r="F105" i="2" s="1"/>
  <c r="L104" i="2"/>
  <c r="K105" i="2"/>
  <c r="M73" i="2"/>
  <c r="M72" i="2" s="1"/>
  <c r="R54" i="2"/>
  <c r="Q104" i="2"/>
  <c r="O84" i="2"/>
  <c r="R9" i="2"/>
  <c r="O9" i="2"/>
  <c r="N73" i="2"/>
  <c r="J105" i="2"/>
  <c r="G105" i="2"/>
  <c r="P104" i="2"/>
  <c r="N105" i="2" l="1"/>
  <c r="O104" i="2"/>
  <c r="L105" i="2"/>
  <c r="O105" i="2" s="1"/>
  <c r="Q105" i="2"/>
  <c r="R104" i="2"/>
  <c r="O73" i="2"/>
  <c r="N72" i="2"/>
  <c r="O72" i="2" s="1"/>
  <c r="M105" i="2"/>
  <c r="I105" i="2"/>
  <c r="P105" i="2"/>
  <c r="R105" i="2" l="1"/>
</calcChain>
</file>

<file path=xl/sharedStrings.xml><?xml version="1.0" encoding="utf-8"?>
<sst xmlns="http://schemas.openxmlformats.org/spreadsheetml/2006/main" count="394" uniqueCount="224">
  <si>
    <t>грн.</t>
  </si>
  <si>
    <t>ККД</t>
  </si>
  <si>
    <t>Доходи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</si>
  <si>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</si>
  <si>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</si>
  <si>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</si>
  <si>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</si>
  <si>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</si>
  <si>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</si>
  <si>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</si>
  <si>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</si>
  <si>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</si>
  <si>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</si>
  <si>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</si>
  <si>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</si>
  <si>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</si>
  <si>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</si>
  <si>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</si>
  <si>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</si>
  <si>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</si>
  <si>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</si>
  <si>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</si>
  <si>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</si>
  <si>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</si>
  <si>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</si>
  <si>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</si>
  <si>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</si>
  <si>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</si>
  <si>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</si>
  <si>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</si>
  <si>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</si>
  <si>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</si>
  <si>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</si>
  <si>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</si>
  <si>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</si>
  <si>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</si>
  <si>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</si>
  <si>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</si>
  <si>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</si>
  <si>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</si>
  <si>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</si>
  <si>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</si>
  <si>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</si>
  <si>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</si>
  <si>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</si>
  <si>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</si>
  <si>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</si>
  <si>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</si>
  <si>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</si>
  <si>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</si>
  <si>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</si>
  <si>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</si>
  <si>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</si>
  <si>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</si>
  <si>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</si>
  <si>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</si>
  <si>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</si>
  <si>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</si>
  <si>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</si>
  <si>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</si>
  <si>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</si>
  <si>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</si>
  <si>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</si>
  <si>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</si>
  <si>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</si>
  <si>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</si>
  <si>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</si>
  <si>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</si>
  <si>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</si>
  <si>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</si>
  <si>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</si>
  <si>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</si>
  <si>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</si>
  <si>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</si>
  <si>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</si>
  <si>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</si>
  <si>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</si>
  <si>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</si>
  <si>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</si>
  <si>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</si>
  <si>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</si>
  <si>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</si>
  <si>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</si>
  <si>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</si>
  <si>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</si>
  <si>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</si>
  <si>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</si>
  <si>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</si>
  <si>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</si>
  <si>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</si>
  <si>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</si>
  <si>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</si>
  <si>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</si>
  <si>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</si>
  <si>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</si>
  <si>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</si>
  <si>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</si>
  <si>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</si>
  <si>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</si>
  <si>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</si>
  <si>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</si>
  <si>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</si>
  <si>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</si>
  <si>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24000000</t>
  </si>
  <si>
    <t>Інші неподаткові надходження</t>
  </si>
  <si>
    <t>24060000</t>
  </si>
  <si>
    <t>24060300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</si>
  <si>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</si>
  <si>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</si>
  <si>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</si>
  <si>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</si>
  <si>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</si>
  <si>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</si>
  <si>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</si>
  <si>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</si>
  <si>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</si>
  <si>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</si>
  <si>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25010200</t>
  </si>
  <si>
    <t>Надходження бюджетних установ від додаткової (господарської) діяльності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</si>
  <si>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</si>
  <si>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</si>
  <si>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25010400</t>
  </si>
  <si>
    <t>Надходження бюджетних установ від реалізації в установленому порядку майна (крім нерухомого майна)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</si>
  <si>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</si>
  <si>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</si>
  <si>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</si>
  <si>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</si>
  <si>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</si>
  <si>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</si>
  <si>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</si>
  <si>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</si>
  <si>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</si>
  <si>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</si>
  <si>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</si>
  <si>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</si>
  <si>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</si>
  <si>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</si>
  <si>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</si>
  <si>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</si>
  <si>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</si>
  <si>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</si>
  <si>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</si>
  <si>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</si>
  <si>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</si>
  <si>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</si>
  <si>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</si>
  <si>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</si>
  <si>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</si>
  <si>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</si>
  <si>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</si>
  <si>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</si>
  <si>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41038800</t>
  </si>
  <si>
    <t>Субвенція з державного бюджету місцевим бюджетам на реалізацію проектів в рамках Програми відновлення України ІІІ</t>
  </si>
  <si>
    <t>41050000</t>
  </si>
  <si>
    <t>Субвенції з місцевих бюджетів іншим місцевим бюджетам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</si>
  <si>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</si>
  <si>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</si>
  <si>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</si>
  <si>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</si>
  <si>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41051400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</si>
  <si>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</si>
  <si>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41051700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</si>
  <si>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</si>
  <si>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41053900</t>
  </si>
  <si>
    <t>Інші субвенції з місцевого бюджету</t>
  </si>
  <si>
    <t>41059300</t>
  </si>
  <si>
    <t xml:space="preserve"> </t>
  </si>
  <si>
    <t xml:space="preserve">Усього </t>
  </si>
  <si>
    <t>Додаток 1</t>
  </si>
  <si>
    <t>Секретар сільської ради</t>
  </si>
  <si>
    <t>Ірина СУМЧЕНКО</t>
  </si>
  <si>
    <t>Загальний фонд</t>
  </si>
  <si>
    <t>Спеціальний фонд</t>
  </si>
  <si>
    <t>Разом</t>
  </si>
  <si>
    <t>Додаток 2</t>
  </si>
  <si>
    <t>КОД</t>
  </si>
  <si>
    <t>Найменування згідно з типовою відомчою класифікацією видатків та кредитування місцевого бюджету</t>
  </si>
  <si>
    <t>усього</t>
  </si>
  <si>
    <t>видатки споживання</t>
  </si>
  <si>
    <t>з них: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</si>
  <si>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</si>
  <si>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</si>
  <si>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</si>
  <si>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</si>
  <si>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0100</t>
  </si>
  <si>
    <t>Державне управління</t>
  </si>
  <si>
    <t>X</t>
  </si>
  <si>
    <t xml:space="preserve">   - затверджено місцевою радою на звітний рік з урахуванням змін </t>
  </si>
  <si>
    <t xml:space="preserve">   - виконано за звітний період (рік)</t>
  </si>
  <si>
    <t>1000</t>
  </si>
  <si>
    <t>Освіта</t>
  </si>
  <si>
    <t>Охорона здоров'я</t>
  </si>
  <si>
    <t>Соціальний захист та соціальне забезпечення</t>
  </si>
  <si>
    <t>Культура та мистецтво</t>
  </si>
  <si>
    <t xml:space="preserve">Фiзична культура i спорт </t>
  </si>
  <si>
    <t>Житлово-комунальне господарство</t>
  </si>
  <si>
    <t>Економічна діяльність</t>
  </si>
  <si>
    <t>Інша діяльність</t>
  </si>
  <si>
    <t>Міжбюджетні трансферти</t>
  </si>
  <si>
    <t>Усього:</t>
  </si>
  <si>
    <t xml:space="preserve">затверджено місцевою радою на звітний рік з урахуванням змін </t>
  </si>
  <si>
    <t>виконано за звітний період (рік)</t>
  </si>
  <si>
    <t>Рентна плата за користування надрами для видобування корисних копалин місцевого значення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</si>
  <si>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</t>
  </si>
  <si>
    <t>Доходи від операцій з капіталом</t>
  </si>
  <si>
    <t>Надходження від продажу основного капіталу</t>
  </si>
  <si>
    <t>Кошти від відчуження майна, що належить Автономній Республіці Крим та майна, що перебуває в комунальній власності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</si>
  <si>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</si>
  <si>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</si>
  <si>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</si>
  <si>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</si>
  <si>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</t>
  </si>
  <si>
    <t>Фактично надійшло за І півріччя 2025 року</t>
  </si>
  <si>
    <t>Затверджено з урахуванням змін 
на І півріччя 2026 року</t>
  </si>
  <si>
    <t>Фактично надійшло за І півріччя 2026 року</t>
  </si>
  <si>
    <t>Приріст фактичних доходів за І півріччя 2026 року до фактичних доходів за І півріччя 2025 року</t>
  </si>
  <si>
    <t>Відсоток виконання до затверджених показників на І півріччя 2026 року</t>
  </si>
  <si>
    <t>Доходи бюджету Нижньосироватської сільської територіальної громади за І півріччя 2026 року</t>
  </si>
  <si>
    <t>13040000</t>
  </si>
  <si>
    <t>Рентна плата за користування надрами місцевого значення</t>
  </si>
  <si>
    <t xml:space="preserve">Усього (без урахування трансфертів) </t>
  </si>
  <si>
    <t>Видатки бюджету Нижньосироватської сільської територіальної громади за І півріччя 2026 року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</si>
  <si>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</si>
  <si>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до рішення тридцять дев'ятої сесії восьмого скликання Нижньосироватської сільської ради від 28.08.2026 "Про затвердження звіту про виконання бюджету Нижньосироватської сільської територіальної громади за І півріччя 2026 року"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</si>
</sst>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0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4" fontId="5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3" borderId="1" xfId="0" quotePrefix="1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wrapText="1"/>
    </xf>
    <xf numFmtId="0" fontId="2" fillId="0" borderId="17" xfId="0" applyNumberFormat="1" applyFont="1" applyBorder="1" applyAlignment="1">
      <alignment horizont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left" vertical="center"/>
    </xf>
    <xf numFmtId="164" fontId="2" fillId="2" borderId="7" xfId="0" applyNumberFormat="1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left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1" fontId="2" fillId="2" borderId="6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0" fontId="0" fillId="0" borderId="0" xfId="0"/>
    <xf numFmtId="164" fontId="0" fillId="0" borderId="1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0" xfId="0" applyNumberFormat="1"/>
    <xf numFmtId="4" fontId="0" fillId="0" borderId="0" xfId="0" applyNumberFormat="1" applyBorder="1"/>
    <xf numFmtId="164" fontId="3" fillId="2" borderId="22" xfId="0" applyNumberFormat="1" applyFont="1" applyFill="1" applyBorder="1" applyAlignment="1">
      <alignment horizontal="center" vertical="center"/>
    </xf>
    <xf numFmtId="0" fontId="0" fillId="0" borderId="0" xfId="0"/>
    <xf numFmtId="4" fontId="0" fillId="0" borderId="1" xfId="0" applyNumberFormat="1" applyBorder="1" applyAlignment="1">
      <alignment vertical="center"/>
    </xf>
    <xf numFmtId="2" fontId="3" fillId="2" borderId="22" xfId="0" applyNumberFormat="1" applyFont="1" applyFill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7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7"/>
  <sheetViews>
    <sheetView topLeftCell="F1" workbookViewId="0">
      <selection activeCell="M6" sqref="M6:O6"/>
    </sheetView>
  </sheetViews>
  <sheetFormatPr defaultRowHeight="12.75" x14ac:dyDescent="0.2"/>
  <cols>
    <col min="1" max="1" width="0" hidden="1" customWidth="1"/>
    <col min="2" max="2" width="10.85546875" style="7" customWidth="1"/>
    <col min="3" max="3" width="44" style="3" customWidth="1"/>
    <col min="4" max="4" width="13.85546875" style="4" customWidth="1"/>
    <col min="5" max="5" width="14" style="4" customWidth="1"/>
    <col min="6" max="6" width="15" style="4" customWidth="1"/>
    <col min="7" max="7" width="15.28515625" style="4" customWidth="1"/>
    <col min="8" max="8" width="14.140625" style="4" customWidth="1"/>
    <col min="9" max="9" width="13.28515625" style="4" customWidth="1"/>
    <col min="10" max="10" width="13.85546875" style="4" customWidth="1"/>
    <col min="11" max="11" width="14" style="4" customWidth="1"/>
    <col min="12" max="12" width="13.28515625" style="4" customWidth="1"/>
    <col min="13" max="13" width="13.7109375" style="4" customWidth="1"/>
    <col min="14" max="14" width="14.140625" style="4" customWidth="1"/>
    <col min="15" max="15" width="13.5703125" customWidth="1"/>
    <col min="16" max="16" width="12.42578125" customWidth="1"/>
    <col min="17" max="17" width="13.7109375" customWidth="1"/>
  </cols>
  <sheetData>
    <row r="1" spans="1:18" x14ac:dyDescent="0.2">
      <c r="L1" s="101"/>
      <c r="M1" s="101"/>
      <c r="N1" s="101"/>
      <c r="O1" s="23" t="s">
        <v>168</v>
      </c>
      <c r="P1" s="23"/>
      <c r="Q1" s="23"/>
      <c r="R1" s="23"/>
    </row>
    <row r="2" spans="1:18" ht="72" customHeight="1" x14ac:dyDescent="0.2">
      <c r="B2" s="1"/>
      <c r="C2" s="2"/>
      <c r="D2" s="5"/>
      <c r="E2" s="5"/>
      <c r="F2" s="5"/>
      <c r="G2" s="5"/>
      <c r="H2" s="5"/>
      <c r="I2" s="5"/>
      <c r="J2" s="5"/>
      <c r="K2" s="5"/>
      <c r="L2" s="102"/>
      <c r="M2" s="102"/>
      <c r="N2" s="102"/>
      <c r="O2" s="103" t="s">
        <v>223</v>
      </c>
      <c r="P2" s="103"/>
      <c r="Q2" s="103"/>
      <c r="R2" s="103"/>
    </row>
    <row r="3" spans="1:18" ht="18.75" x14ac:dyDescent="0.3">
      <c r="B3" s="104" t="s">
        <v>217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8" ht="7.5" customHeight="1" x14ac:dyDescent="0.2"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8" ht="13.5" thickBo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R5" s="14" t="s">
        <v>0</v>
      </c>
    </row>
    <row r="6" spans="1:18" ht="40.15" customHeight="1" x14ac:dyDescent="0.2">
      <c r="A6" s="28"/>
      <c r="B6" s="105" t="s">
        <v>1</v>
      </c>
      <c r="C6" s="107" t="s">
        <v>2</v>
      </c>
      <c r="D6" s="109" t="s">
        <v>212</v>
      </c>
      <c r="E6" s="110"/>
      <c r="F6" s="111"/>
      <c r="G6" s="97" t="s">
        <v>213</v>
      </c>
      <c r="H6" s="98"/>
      <c r="I6" s="99"/>
      <c r="J6" s="109" t="s">
        <v>214</v>
      </c>
      <c r="K6" s="110"/>
      <c r="L6" s="111"/>
      <c r="M6" s="97" t="s">
        <v>215</v>
      </c>
      <c r="N6" s="98"/>
      <c r="O6" s="99"/>
      <c r="P6" s="97" t="s">
        <v>216</v>
      </c>
      <c r="Q6" s="98"/>
      <c r="R6" s="99"/>
    </row>
    <row r="7" spans="1:18" ht="28.5" customHeight="1" x14ac:dyDescent="0.2">
      <c r="A7" s="28"/>
      <c r="B7" s="106"/>
      <c r="C7" s="108"/>
      <c r="D7" s="24" t="s">
        <v>171</v>
      </c>
      <c r="E7" s="19" t="s">
        <v>172</v>
      </c>
      <c r="F7" s="25" t="s">
        <v>173</v>
      </c>
      <c r="G7" s="24" t="s">
        <v>171</v>
      </c>
      <c r="H7" s="19" t="s">
        <v>172</v>
      </c>
      <c r="I7" s="25" t="s">
        <v>173</v>
      </c>
      <c r="J7" s="24" t="s">
        <v>171</v>
      </c>
      <c r="K7" s="19" t="s">
        <v>172</v>
      </c>
      <c r="L7" s="25" t="s">
        <v>173</v>
      </c>
      <c r="M7" s="24" t="s">
        <v>171</v>
      </c>
      <c r="N7" s="19" t="s">
        <v>172</v>
      </c>
      <c r="O7" s="25" t="s">
        <v>173</v>
      </c>
      <c r="P7" s="24" t="s">
        <v>171</v>
      </c>
      <c r="Q7" s="19" t="s">
        <v>172</v>
      </c>
      <c r="R7" s="25" t="s">
        <v>173</v>
      </c>
    </row>
    <row r="8" spans="1:18" ht="13.9" customHeight="1" thickBot="1" x14ac:dyDescent="0.25">
      <c r="A8" s="28"/>
      <c r="B8" s="57">
        <v>1</v>
      </c>
      <c r="C8" s="72">
        <v>2</v>
      </c>
      <c r="D8" s="57">
        <v>3</v>
      </c>
      <c r="E8" s="58">
        <v>4</v>
      </c>
      <c r="F8" s="59">
        <v>5</v>
      </c>
      <c r="G8" s="36">
        <v>6</v>
      </c>
      <c r="H8" s="37">
        <v>7</v>
      </c>
      <c r="I8" s="33">
        <v>8</v>
      </c>
      <c r="J8" s="32">
        <v>9</v>
      </c>
      <c r="K8" s="34">
        <v>10</v>
      </c>
      <c r="L8" s="35">
        <v>11</v>
      </c>
      <c r="M8" s="36">
        <v>12</v>
      </c>
      <c r="N8" s="37">
        <v>13</v>
      </c>
      <c r="O8" s="33">
        <v>14</v>
      </c>
      <c r="P8" s="32">
        <v>15</v>
      </c>
      <c r="Q8" s="34">
        <v>16</v>
      </c>
      <c r="R8" s="35">
        <v>17</v>
      </c>
    </row>
    <row r="9" spans="1:18" x14ac:dyDescent="0.2">
      <c r="A9" s="29">
        <v>1</v>
      </c>
      <c r="B9" s="73" t="s">
        <v>3</v>
      </c>
      <c r="C9" s="74" t="s">
        <v>4</v>
      </c>
      <c r="D9" s="52">
        <f>D10+D18+D26+D34+D49</f>
        <v>18355496.949999999</v>
      </c>
      <c r="E9" s="70">
        <f>E10+E18+E26+E34+E49</f>
        <v>578.72</v>
      </c>
      <c r="F9" s="54">
        <f>D9+E9</f>
        <v>18356075.669999998</v>
      </c>
      <c r="G9" s="70">
        <f>G10+G18+G26+G34+G49</f>
        <v>20365984</v>
      </c>
      <c r="H9" s="70">
        <f>H10+H18+H26+H34+H49</f>
        <v>392</v>
      </c>
      <c r="I9" s="54">
        <f>G9+H9</f>
        <v>20366376</v>
      </c>
      <c r="J9" s="52">
        <f>J10+J18+J26+J34+J49</f>
        <v>20463588.48</v>
      </c>
      <c r="K9" s="70">
        <f>K10+K18+K26+K34+K49</f>
        <v>273.78999999999996</v>
      </c>
      <c r="L9" s="54">
        <f>J9+K9</f>
        <v>20463862.27</v>
      </c>
      <c r="M9" s="52">
        <f>J9-D9</f>
        <v>2108091.5300000012</v>
      </c>
      <c r="N9" s="53">
        <f t="shared" ref="N9:O26" si="0">K9-E9</f>
        <v>-304.93000000000006</v>
      </c>
      <c r="O9" s="54">
        <f>L9-F9</f>
        <v>2107786.6000000015</v>
      </c>
      <c r="P9" s="52">
        <f>J9/G9*100</f>
        <v>100.47925246332316</v>
      </c>
      <c r="Q9" s="70">
        <f t="shared" ref="Q9:R26" si="1">K9/H9*100</f>
        <v>69.844387755102034</v>
      </c>
      <c r="R9" s="54">
        <f t="shared" si="1"/>
        <v>100.47866282150541</v>
      </c>
    </row>
    <row r="10" spans="1:18" ht="25.5" x14ac:dyDescent="0.2">
      <c r="A10" s="29">
        <v>1</v>
      </c>
      <c r="B10" s="69" t="s">
        <v>5</v>
      </c>
      <c r="C10" s="75" t="s">
        <v>6</v>
      </c>
      <c r="D10" s="55">
        <f>D11+D16</f>
        <v>9347708.1199999992</v>
      </c>
      <c r="E10" s="66">
        <f t="shared" ref="E10:F10" si="2">E11+E16</f>
        <v>0</v>
      </c>
      <c r="F10" s="79">
        <f t="shared" si="2"/>
        <v>9347708.1199999992</v>
      </c>
      <c r="G10" s="50">
        <f>G11+G16</f>
        <v>10443224</v>
      </c>
      <c r="H10" s="66">
        <f t="shared" ref="H10" si="3">H11+H16</f>
        <v>0</v>
      </c>
      <c r="I10" s="50">
        <f t="shared" ref="I10" si="4">I11+I16</f>
        <v>10443224</v>
      </c>
      <c r="J10" s="55">
        <f>J11+J16</f>
        <v>10524946.48</v>
      </c>
      <c r="K10" s="66">
        <f t="shared" ref="K10" si="5">K11+K16</f>
        <v>0</v>
      </c>
      <c r="L10" s="79">
        <f t="shared" ref="L10" si="6">L11+L16</f>
        <v>10524946.48</v>
      </c>
      <c r="M10" s="55">
        <f t="shared" ref="M10:O80" si="7">J10-D10</f>
        <v>1177238.3600000013</v>
      </c>
      <c r="N10" s="63">
        <f t="shared" si="0"/>
        <v>0</v>
      </c>
      <c r="O10" s="56">
        <f t="shared" si="0"/>
        <v>1177238.3600000013</v>
      </c>
      <c r="P10" s="55">
        <f t="shared" ref="P10:P84" si="8">J10/G10*100</f>
        <v>100.78254071731105</v>
      </c>
      <c r="Q10" s="66">
        <v>0</v>
      </c>
      <c r="R10" s="79">
        <f t="shared" si="1"/>
        <v>100.78254071731105</v>
      </c>
    </row>
    <row r="11" spans="1:18" x14ac:dyDescent="0.2">
      <c r="A11" s="29">
        <v>1</v>
      </c>
      <c r="B11" s="69" t="s">
        <v>7</v>
      </c>
      <c r="C11" s="76" t="s">
        <v>8</v>
      </c>
      <c r="D11" s="55">
        <f>SUM(D12:D15)</f>
        <v>9347708.1199999992</v>
      </c>
      <c r="E11" s="66">
        <f t="shared" ref="E11" si="9">SUM(E12:E15)</f>
        <v>0</v>
      </c>
      <c r="F11" s="79">
        <f>SUM(F12:F15)</f>
        <v>9347708.1199999992</v>
      </c>
      <c r="G11" s="50">
        <f>SUM(G12:G15)</f>
        <v>10443224</v>
      </c>
      <c r="H11" s="66">
        <f t="shared" ref="H11" si="10">SUM(H12:H15)</f>
        <v>0</v>
      </c>
      <c r="I11" s="50">
        <f>SUM(I12:I15)</f>
        <v>10443224</v>
      </c>
      <c r="J11" s="55">
        <f>SUM(J12:J15)</f>
        <v>10524946.48</v>
      </c>
      <c r="K11" s="66">
        <f t="shared" ref="K11" si="11">SUM(K12:K15)</f>
        <v>0</v>
      </c>
      <c r="L11" s="79">
        <f>SUM(L12:L15)</f>
        <v>10524946.48</v>
      </c>
      <c r="M11" s="55">
        <f t="shared" si="7"/>
        <v>1177238.3600000013</v>
      </c>
      <c r="N11" s="63">
        <f t="shared" si="0"/>
        <v>0</v>
      </c>
      <c r="O11" s="56">
        <f t="shared" si="0"/>
        <v>1177238.3600000013</v>
      </c>
      <c r="P11" s="55">
        <f t="shared" si="8"/>
        <v>100.78254071731105</v>
      </c>
      <c r="Q11" s="66">
        <v>0</v>
      </c>
      <c r="R11" s="79">
        <f t="shared" si="1"/>
        <v>100.78254071731105</v>
      </c>
    </row>
    <row r="12" spans="1:18" ht="38.25" x14ac:dyDescent="0.2">
      <c r="A12" s="29">
        <v>0</v>
      </c>
      <c r="B12" s="31" t="s">
        <v>9</v>
      </c>
      <c r="C12" s="30" t="s">
        <v>10</v>
      </c>
      <c r="D12" s="26">
        <v>7662955.2800000003</v>
      </c>
      <c r="E12" s="22"/>
      <c r="F12" s="27">
        <f>D12+E12</f>
        <v>7662955.2800000003</v>
      </c>
      <c r="G12" s="51">
        <v>8276904</v>
      </c>
      <c r="H12" s="22"/>
      <c r="I12" s="27">
        <f>G12+H12</f>
        <v>8276904</v>
      </c>
      <c r="J12" s="26">
        <v>8189851.8200000003</v>
      </c>
      <c r="K12" s="22"/>
      <c r="L12" s="27">
        <f>J12+K12</f>
        <v>8189851.8200000003</v>
      </c>
      <c r="M12" s="85">
        <f>J12-D12</f>
        <v>526896.54</v>
      </c>
      <c r="N12" s="22">
        <f t="shared" si="0"/>
        <v>0</v>
      </c>
      <c r="O12" s="51">
        <f t="shared" si="0"/>
        <v>526896.54</v>
      </c>
      <c r="P12" s="26">
        <f t="shared" si="8"/>
        <v>98.948251906751608</v>
      </c>
      <c r="Q12" s="22">
        <v>0</v>
      </c>
      <c r="R12" s="27">
        <f t="shared" si="1"/>
        <v>98.948251906751608</v>
      </c>
    </row>
    <row r="13" spans="1:18" ht="38.25" x14ac:dyDescent="0.2">
      <c r="A13" s="29">
        <v>0</v>
      </c>
      <c r="B13" s="31" t="s">
        <v>11</v>
      </c>
      <c r="C13" s="30" t="s">
        <v>12</v>
      </c>
      <c r="D13" s="26">
        <v>1409477.54</v>
      </c>
      <c r="E13" s="22"/>
      <c r="F13" s="27">
        <f t="shared" ref="F13:F15" si="12">D13+E13</f>
        <v>1409477.54</v>
      </c>
      <c r="G13" s="51">
        <v>1550970</v>
      </c>
      <c r="H13" s="22"/>
      <c r="I13" s="27">
        <f t="shared" ref="I13:I15" si="13">G13+H13</f>
        <v>1550970</v>
      </c>
      <c r="J13" s="26">
        <v>1499724.39</v>
      </c>
      <c r="K13" s="22"/>
      <c r="L13" s="27">
        <f t="shared" ref="L13:L15" si="14">J13+K13</f>
        <v>1499724.39</v>
      </c>
      <c r="M13" s="26">
        <f t="shared" si="7"/>
        <v>90246.84999999986</v>
      </c>
      <c r="N13" s="22">
        <f t="shared" si="0"/>
        <v>0</v>
      </c>
      <c r="O13" s="27">
        <f t="shared" si="0"/>
        <v>90246.84999999986</v>
      </c>
      <c r="P13" s="26">
        <f t="shared" si="8"/>
        <v>96.695899340412765</v>
      </c>
      <c r="Q13" s="22">
        <v>0</v>
      </c>
      <c r="R13" s="27">
        <f t="shared" si="1"/>
        <v>96.695899340412765</v>
      </c>
    </row>
    <row r="14" spans="1:18" ht="38.25" x14ac:dyDescent="0.2">
      <c r="A14" s="29">
        <v>0</v>
      </c>
      <c r="B14" s="31" t="s">
        <v>13</v>
      </c>
      <c r="C14" s="30" t="s">
        <v>14</v>
      </c>
      <c r="D14" s="26">
        <v>274685.93</v>
      </c>
      <c r="E14" s="22"/>
      <c r="F14" s="27">
        <f t="shared" si="12"/>
        <v>274685.93</v>
      </c>
      <c r="G14" s="51">
        <v>603350</v>
      </c>
      <c r="H14" s="22"/>
      <c r="I14" s="27">
        <f t="shared" si="13"/>
        <v>603350</v>
      </c>
      <c r="J14" s="26">
        <v>819056.61</v>
      </c>
      <c r="K14" s="22"/>
      <c r="L14" s="27">
        <f t="shared" si="14"/>
        <v>819056.61</v>
      </c>
      <c r="M14" s="26">
        <f t="shared" si="7"/>
        <v>544370.67999999993</v>
      </c>
      <c r="N14" s="22">
        <f t="shared" si="0"/>
        <v>0</v>
      </c>
      <c r="O14" s="27">
        <f t="shared" si="0"/>
        <v>544370.67999999993</v>
      </c>
      <c r="P14" s="26">
        <f t="shared" si="8"/>
        <v>135.75148918538162</v>
      </c>
      <c r="Q14" s="22">
        <v>0</v>
      </c>
      <c r="R14" s="27">
        <f t="shared" si="1"/>
        <v>135.75148918538162</v>
      </c>
    </row>
    <row r="15" spans="1:18" ht="38.25" x14ac:dyDescent="0.2">
      <c r="A15" s="29">
        <v>0</v>
      </c>
      <c r="B15" s="31" t="s">
        <v>15</v>
      </c>
      <c r="C15" s="30" t="s">
        <v>16</v>
      </c>
      <c r="D15" s="26">
        <v>589.37</v>
      </c>
      <c r="E15" s="22"/>
      <c r="F15" s="27">
        <f t="shared" si="12"/>
        <v>589.37</v>
      </c>
      <c r="G15" s="51">
        <v>12000</v>
      </c>
      <c r="H15" s="22"/>
      <c r="I15" s="27">
        <f t="shared" si="13"/>
        <v>12000</v>
      </c>
      <c r="J15" s="26">
        <v>16313.66</v>
      </c>
      <c r="K15" s="22"/>
      <c r="L15" s="27">
        <f t="shared" si="14"/>
        <v>16313.66</v>
      </c>
      <c r="M15" s="26">
        <f t="shared" si="7"/>
        <v>15724.289999999999</v>
      </c>
      <c r="N15" s="22">
        <f t="shared" si="0"/>
        <v>0</v>
      </c>
      <c r="O15" s="27">
        <f t="shared" si="0"/>
        <v>15724.289999999999</v>
      </c>
      <c r="P15" s="26">
        <v>0</v>
      </c>
      <c r="Q15" s="22">
        <v>0</v>
      </c>
      <c r="R15" s="27">
        <v>0</v>
      </c>
    </row>
    <row r="16" spans="1:18" hidden="1" x14ac:dyDescent="0.2">
      <c r="A16" s="29">
        <v>1</v>
      </c>
      <c r="B16" s="69" t="s">
        <v>17</v>
      </c>
      <c r="C16" s="76" t="s">
        <v>18</v>
      </c>
      <c r="D16" s="64">
        <f>D17</f>
        <v>0</v>
      </c>
      <c r="E16" s="66">
        <f t="shared" ref="E16:F16" si="15">E17</f>
        <v>0</v>
      </c>
      <c r="F16" s="80">
        <f t="shared" si="15"/>
        <v>0</v>
      </c>
      <c r="G16" s="66">
        <f>G17</f>
        <v>0</v>
      </c>
      <c r="H16" s="66">
        <f t="shared" ref="H16" si="16">H17</f>
        <v>0</v>
      </c>
      <c r="I16" s="66">
        <f t="shared" ref="I16" si="17">I17</f>
        <v>0</v>
      </c>
      <c r="J16" s="64">
        <f>J17</f>
        <v>0</v>
      </c>
      <c r="K16" s="66">
        <f t="shared" ref="K16" si="18">K17</f>
        <v>0</v>
      </c>
      <c r="L16" s="80">
        <f t="shared" ref="L16" si="19">L17</f>
        <v>0</v>
      </c>
      <c r="M16" s="55">
        <f t="shared" si="7"/>
        <v>0</v>
      </c>
      <c r="N16" s="63">
        <f t="shared" si="0"/>
        <v>0</v>
      </c>
      <c r="O16" s="56">
        <f t="shared" si="0"/>
        <v>0</v>
      </c>
      <c r="P16" s="64" t="e">
        <f t="shared" si="8"/>
        <v>#DIV/0!</v>
      </c>
      <c r="Q16" s="66">
        <v>0</v>
      </c>
      <c r="R16" s="80" t="e">
        <f t="shared" si="1"/>
        <v>#DIV/0!</v>
      </c>
    </row>
    <row r="17" spans="1:18" ht="25.5" hidden="1" x14ac:dyDescent="0.2">
      <c r="A17" s="29">
        <v>0</v>
      </c>
      <c r="B17" s="31" t="s">
        <v>19</v>
      </c>
      <c r="C17" s="30" t="s">
        <v>20</v>
      </c>
      <c r="D17" s="95"/>
      <c r="E17" s="68"/>
      <c r="F17" s="27">
        <f>D17+E17</f>
        <v>0</v>
      </c>
      <c r="G17" s="51">
        <v>0</v>
      </c>
      <c r="H17" s="68"/>
      <c r="I17" s="27">
        <f>G17+H17</f>
        <v>0</v>
      </c>
      <c r="J17" s="26">
        <v>0</v>
      </c>
      <c r="K17" s="68"/>
      <c r="L17" s="27">
        <f>J17+K17</f>
        <v>0</v>
      </c>
      <c r="M17" s="26">
        <f t="shared" si="7"/>
        <v>0</v>
      </c>
      <c r="N17" s="22">
        <f t="shared" si="0"/>
        <v>0</v>
      </c>
      <c r="O17" s="27">
        <f t="shared" si="0"/>
        <v>0</v>
      </c>
      <c r="P17" s="26" t="e">
        <f t="shared" si="8"/>
        <v>#DIV/0!</v>
      </c>
      <c r="Q17" s="68">
        <v>0</v>
      </c>
      <c r="R17" s="27" t="e">
        <f t="shared" si="1"/>
        <v>#DIV/0!</v>
      </c>
    </row>
    <row r="18" spans="1:18" ht="25.5" x14ac:dyDescent="0.2">
      <c r="A18" s="29">
        <v>1</v>
      </c>
      <c r="B18" s="69" t="s">
        <v>21</v>
      </c>
      <c r="C18" s="75" t="s">
        <v>22</v>
      </c>
      <c r="D18" s="55">
        <f>D19+D22+D24</f>
        <v>71771.25</v>
      </c>
      <c r="E18" s="63">
        <v>0</v>
      </c>
      <c r="F18" s="56">
        <v>120918.41</v>
      </c>
      <c r="G18" s="55">
        <f>G19+G22+G24</f>
        <v>47970</v>
      </c>
      <c r="H18" s="63">
        <v>0</v>
      </c>
      <c r="I18" s="56">
        <v>120918.41</v>
      </c>
      <c r="J18" s="55">
        <f>J19+J22+J24</f>
        <v>39514.85</v>
      </c>
      <c r="K18" s="63">
        <v>0</v>
      </c>
      <c r="L18" s="56">
        <v>120918.41</v>
      </c>
      <c r="M18" s="55">
        <f>J18-D18</f>
        <v>-32256.400000000001</v>
      </c>
      <c r="N18" s="63">
        <f t="shared" si="0"/>
        <v>0</v>
      </c>
      <c r="O18" s="67">
        <f t="shared" si="0"/>
        <v>0</v>
      </c>
      <c r="P18" s="55">
        <f t="shared" si="8"/>
        <v>82.374087971648947</v>
      </c>
      <c r="Q18" s="63">
        <v>0</v>
      </c>
      <c r="R18" s="56">
        <f t="shared" si="1"/>
        <v>100</v>
      </c>
    </row>
    <row r="19" spans="1:18" ht="25.5" x14ac:dyDescent="0.2">
      <c r="A19" s="29">
        <v>1</v>
      </c>
      <c r="B19" s="69" t="s">
        <v>23</v>
      </c>
      <c r="C19" s="75" t="s">
        <v>24</v>
      </c>
      <c r="D19" s="55">
        <f>SUM(D20:D21)</f>
        <v>70646.36</v>
      </c>
      <c r="E19" s="66">
        <f t="shared" ref="E19" si="20">SUM(E20:E21)</f>
        <v>0</v>
      </c>
      <c r="F19" s="79">
        <f>SUM(F20:F21)</f>
        <v>70646.36</v>
      </c>
      <c r="G19" s="50">
        <f>SUM(G20:G21)</f>
        <v>47000</v>
      </c>
      <c r="H19" s="66">
        <f t="shared" ref="H19" si="21">SUM(H20:H21)</f>
        <v>0</v>
      </c>
      <c r="I19" s="50">
        <f t="shared" ref="I19" si="22">SUM(I20:I21)</f>
        <v>47000</v>
      </c>
      <c r="J19" s="55">
        <f>SUM(J20:J21)</f>
        <v>38255.4</v>
      </c>
      <c r="K19" s="66">
        <f t="shared" ref="K19" si="23">SUM(K20:K21)</f>
        <v>0</v>
      </c>
      <c r="L19" s="79">
        <f t="shared" ref="L19" si="24">SUM(L20:L21)</f>
        <v>38255.4</v>
      </c>
      <c r="M19" s="55">
        <f t="shared" si="7"/>
        <v>-32390.959999999999</v>
      </c>
      <c r="N19" s="63">
        <f t="shared" si="0"/>
        <v>0</v>
      </c>
      <c r="O19" s="56">
        <f t="shared" si="0"/>
        <v>-32390.959999999999</v>
      </c>
      <c r="P19" s="55">
        <f t="shared" si="8"/>
        <v>81.394468085106382</v>
      </c>
      <c r="Q19" s="66">
        <v>0</v>
      </c>
      <c r="R19" s="79">
        <f t="shared" si="1"/>
        <v>81.394468085106382</v>
      </c>
    </row>
    <row r="20" spans="1:18" ht="38.25" x14ac:dyDescent="0.2">
      <c r="A20" s="29">
        <v>0</v>
      </c>
      <c r="B20" s="31" t="s">
        <v>25</v>
      </c>
      <c r="C20" s="30" t="s">
        <v>26</v>
      </c>
      <c r="D20" s="26">
        <v>0</v>
      </c>
      <c r="E20" s="68"/>
      <c r="F20" s="27">
        <f t="shared" ref="F20:F25" si="25">D20+E20</f>
        <v>0</v>
      </c>
      <c r="G20" s="51">
        <v>0</v>
      </c>
      <c r="H20" s="68"/>
      <c r="I20" s="27">
        <f t="shared" ref="I20:I21" si="26">G20+H20</f>
        <v>0</v>
      </c>
      <c r="J20" s="26">
        <v>11202.13</v>
      </c>
      <c r="K20" s="68"/>
      <c r="L20" s="27">
        <f t="shared" ref="L20:L21" si="27">J20+K20</f>
        <v>11202.13</v>
      </c>
      <c r="M20" s="26">
        <f t="shared" si="7"/>
        <v>11202.13</v>
      </c>
      <c r="N20" s="22">
        <f t="shared" si="0"/>
        <v>0</v>
      </c>
      <c r="O20" s="27">
        <f t="shared" si="0"/>
        <v>11202.13</v>
      </c>
      <c r="P20" s="26">
        <v>0</v>
      </c>
      <c r="Q20" s="68">
        <v>0</v>
      </c>
      <c r="R20" s="27">
        <v>0</v>
      </c>
    </row>
    <row r="21" spans="1:18" ht="63.75" x14ac:dyDescent="0.2">
      <c r="A21" s="29">
        <v>0</v>
      </c>
      <c r="B21" s="31" t="s">
        <v>27</v>
      </c>
      <c r="C21" s="30" t="s">
        <v>28</v>
      </c>
      <c r="D21" s="26">
        <v>70646.36</v>
      </c>
      <c r="E21" s="68"/>
      <c r="F21" s="27">
        <f t="shared" si="25"/>
        <v>70646.36</v>
      </c>
      <c r="G21" s="51">
        <v>47000</v>
      </c>
      <c r="H21" s="68"/>
      <c r="I21" s="27">
        <f t="shared" si="26"/>
        <v>47000</v>
      </c>
      <c r="J21" s="26">
        <v>27053.27</v>
      </c>
      <c r="K21" s="68"/>
      <c r="L21" s="27">
        <f t="shared" si="27"/>
        <v>27053.27</v>
      </c>
      <c r="M21" s="26">
        <f>J21-D21</f>
        <v>-43593.09</v>
      </c>
      <c r="N21" s="22">
        <f t="shared" si="0"/>
        <v>0</v>
      </c>
      <c r="O21" s="27">
        <f t="shared" si="0"/>
        <v>-43593.09</v>
      </c>
      <c r="P21" s="26">
        <f t="shared" si="8"/>
        <v>57.560148936170222</v>
      </c>
      <c r="Q21" s="68">
        <v>0</v>
      </c>
      <c r="R21" s="27">
        <f t="shared" si="1"/>
        <v>57.560148936170222</v>
      </c>
    </row>
    <row r="22" spans="1:18" ht="25.5" x14ac:dyDescent="0.2">
      <c r="A22" s="29">
        <v>1</v>
      </c>
      <c r="B22" s="69" t="s">
        <v>29</v>
      </c>
      <c r="C22" s="75" t="s">
        <v>30</v>
      </c>
      <c r="D22" s="55">
        <f>SUM(D23)</f>
        <v>1124.8900000000001</v>
      </c>
      <c r="E22" s="66">
        <f t="shared" ref="E22" si="28">SUM(E23)</f>
        <v>0</v>
      </c>
      <c r="F22" s="79">
        <f>SUM(F23)</f>
        <v>1124.8900000000001</v>
      </c>
      <c r="G22" s="55">
        <f>SUM(G23)</f>
        <v>970</v>
      </c>
      <c r="H22" s="66">
        <f t="shared" ref="H22" si="29">SUM(H23)</f>
        <v>0</v>
      </c>
      <c r="I22" s="79">
        <f t="shared" ref="I22" si="30">SUM(I23)</f>
        <v>970</v>
      </c>
      <c r="J22" s="55">
        <f>SUM(J23)</f>
        <v>919.45</v>
      </c>
      <c r="K22" s="66">
        <f t="shared" ref="K22" si="31">SUM(K23)</f>
        <v>0</v>
      </c>
      <c r="L22" s="79">
        <f t="shared" ref="L22" si="32">SUM(L23)</f>
        <v>919.45</v>
      </c>
      <c r="M22" s="55">
        <f>J22-D22</f>
        <v>-205.44000000000005</v>
      </c>
      <c r="N22" s="63">
        <f t="shared" si="0"/>
        <v>0</v>
      </c>
      <c r="O22" s="56">
        <f t="shared" si="0"/>
        <v>-205.44000000000005</v>
      </c>
      <c r="P22" s="55">
        <f>J22/G22*100</f>
        <v>94.788659793814432</v>
      </c>
      <c r="Q22" s="66">
        <v>0</v>
      </c>
      <c r="R22" s="79">
        <f t="shared" si="1"/>
        <v>94.788659793814432</v>
      </c>
    </row>
    <row r="23" spans="1:18" ht="63.75" x14ac:dyDescent="0.2">
      <c r="A23" s="29">
        <v>0</v>
      </c>
      <c r="B23" s="31" t="s">
        <v>31</v>
      </c>
      <c r="C23" s="30" t="s">
        <v>32</v>
      </c>
      <c r="D23" s="26">
        <v>1124.8900000000001</v>
      </c>
      <c r="E23" s="22"/>
      <c r="F23" s="27">
        <f t="shared" si="25"/>
        <v>1124.8900000000001</v>
      </c>
      <c r="G23" s="51">
        <v>970</v>
      </c>
      <c r="H23" s="22"/>
      <c r="I23" s="27">
        <f t="shared" ref="I23:I25" si="33">G23+H23</f>
        <v>970</v>
      </c>
      <c r="J23" s="51">
        <v>919.45</v>
      </c>
      <c r="K23" s="22"/>
      <c r="L23" s="27">
        <f t="shared" ref="L23:L25" si="34">J23+K23</f>
        <v>919.45</v>
      </c>
      <c r="M23" s="26">
        <f t="shared" si="7"/>
        <v>-205.44000000000005</v>
      </c>
      <c r="N23" s="22">
        <f t="shared" si="0"/>
        <v>0</v>
      </c>
      <c r="O23" s="27">
        <f t="shared" si="0"/>
        <v>-205.44000000000005</v>
      </c>
      <c r="P23" s="26">
        <f t="shared" si="8"/>
        <v>94.788659793814432</v>
      </c>
      <c r="Q23" s="22">
        <v>0</v>
      </c>
      <c r="R23" s="27">
        <f t="shared" si="1"/>
        <v>94.788659793814432</v>
      </c>
    </row>
    <row r="24" spans="1:18" s="92" customFormat="1" ht="25.5" x14ac:dyDescent="0.2">
      <c r="A24" s="29"/>
      <c r="B24" s="69" t="s">
        <v>218</v>
      </c>
      <c r="C24" s="75" t="s">
        <v>219</v>
      </c>
      <c r="D24" s="65">
        <f>D25</f>
        <v>0</v>
      </c>
      <c r="E24" s="63">
        <f>E25</f>
        <v>0</v>
      </c>
      <c r="F24" s="67">
        <f>D24+E24</f>
        <v>0</v>
      </c>
      <c r="G24" s="65">
        <f>G25</f>
        <v>0</v>
      </c>
      <c r="H24" s="63">
        <f>H25</f>
        <v>0</v>
      </c>
      <c r="I24" s="67">
        <f>G24+H24</f>
        <v>0</v>
      </c>
      <c r="J24" s="55">
        <f>SUM(J25)</f>
        <v>340</v>
      </c>
      <c r="K24" s="66">
        <f t="shared" ref="K24" si="35">SUM(K25)</f>
        <v>0</v>
      </c>
      <c r="L24" s="79">
        <f t="shared" ref="L24" si="36">SUM(L25)</f>
        <v>340</v>
      </c>
      <c r="M24" s="55">
        <f>J24-D24</f>
        <v>340</v>
      </c>
      <c r="N24" s="63">
        <f t="shared" ref="N24" si="37">K24-E24</f>
        <v>0</v>
      </c>
      <c r="O24" s="56">
        <f t="shared" ref="O24" si="38">L24-F24</f>
        <v>340</v>
      </c>
      <c r="P24" s="65">
        <f>P25</f>
        <v>0</v>
      </c>
      <c r="Q24" s="63">
        <f>Q25</f>
        <v>0</v>
      </c>
      <c r="R24" s="67">
        <f>P24+Q24</f>
        <v>0</v>
      </c>
    </row>
    <row r="25" spans="1:18" ht="25.5" x14ac:dyDescent="0.2">
      <c r="A25" s="29"/>
      <c r="B25" s="31">
        <v>13040100</v>
      </c>
      <c r="C25" s="30" t="s">
        <v>202</v>
      </c>
      <c r="D25" s="26">
        <v>0</v>
      </c>
      <c r="E25" s="22"/>
      <c r="F25" s="27">
        <f t="shared" si="25"/>
        <v>0</v>
      </c>
      <c r="G25" s="51">
        <v>0</v>
      </c>
      <c r="H25" s="22"/>
      <c r="I25" s="27">
        <f t="shared" si="33"/>
        <v>0</v>
      </c>
      <c r="J25" s="26">
        <v>340</v>
      </c>
      <c r="K25" s="22"/>
      <c r="L25" s="27">
        <f t="shared" si="34"/>
        <v>340</v>
      </c>
      <c r="M25" s="26">
        <f t="shared" si="7"/>
        <v>340</v>
      </c>
      <c r="N25" s="22">
        <f t="shared" si="0"/>
        <v>0</v>
      </c>
      <c r="O25" s="27">
        <f t="shared" si="0"/>
        <v>340</v>
      </c>
      <c r="P25" s="26">
        <v>0</v>
      </c>
      <c r="Q25" s="22">
        <v>0</v>
      </c>
      <c r="R25" s="27">
        <v>0</v>
      </c>
    </row>
    <row r="26" spans="1:18" x14ac:dyDescent="0.2">
      <c r="A26" s="29">
        <v>1</v>
      </c>
      <c r="B26" s="69" t="s">
        <v>33</v>
      </c>
      <c r="C26" s="75" t="s">
        <v>34</v>
      </c>
      <c r="D26" s="62">
        <f>D31+D27+D29</f>
        <v>1086939.06</v>
      </c>
      <c r="E26" s="63">
        <f>E31+E27+E29</f>
        <v>0</v>
      </c>
      <c r="F26" s="56">
        <f>D26+E26</f>
        <v>1086939.06</v>
      </c>
      <c r="G26" s="91">
        <f>G31+G27+G29</f>
        <v>1300380</v>
      </c>
      <c r="H26" s="63">
        <f>H31+H27+H29</f>
        <v>0</v>
      </c>
      <c r="I26" s="56">
        <f t="shared" ref="I26:I34" si="39">G26+H26</f>
        <v>1300380</v>
      </c>
      <c r="J26" s="62">
        <f>J31+J27+J29</f>
        <v>1222690.99</v>
      </c>
      <c r="K26" s="63">
        <f>K31+K27+K29</f>
        <v>0</v>
      </c>
      <c r="L26" s="56">
        <f t="shared" ref="L26:L34" si="40">J26+K26</f>
        <v>1222690.99</v>
      </c>
      <c r="M26" s="55">
        <f t="shared" si="7"/>
        <v>135751.92999999993</v>
      </c>
      <c r="N26" s="63">
        <f t="shared" si="0"/>
        <v>0</v>
      </c>
      <c r="O26" s="56">
        <f t="shared" si="0"/>
        <v>135751.92999999993</v>
      </c>
      <c r="P26" s="55">
        <f t="shared" si="8"/>
        <v>94.025668650702102</v>
      </c>
      <c r="Q26" s="63">
        <v>0</v>
      </c>
      <c r="R26" s="56">
        <f t="shared" si="1"/>
        <v>94.025668650702102</v>
      </c>
    </row>
    <row r="27" spans="1:18" s="82" customFormat="1" ht="25.5" x14ac:dyDescent="0.2">
      <c r="A27" s="29"/>
      <c r="B27" s="83">
        <v>14020000</v>
      </c>
      <c r="C27" s="75" t="s">
        <v>207</v>
      </c>
      <c r="D27" s="65">
        <f>D28</f>
        <v>0</v>
      </c>
      <c r="E27" s="63">
        <f>E28</f>
        <v>0</v>
      </c>
      <c r="F27" s="67">
        <f>D27+E27</f>
        <v>0</v>
      </c>
      <c r="G27" s="94">
        <f>G28</f>
        <v>0</v>
      </c>
      <c r="H27" s="63">
        <f>H28</f>
        <v>0</v>
      </c>
      <c r="I27" s="67">
        <f t="shared" si="39"/>
        <v>0</v>
      </c>
      <c r="J27" s="62">
        <f>J28</f>
        <v>1.08</v>
      </c>
      <c r="K27" s="63">
        <f>K28</f>
        <v>0</v>
      </c>
      <c r="L27" s="56">
        <f t="shared" si="40"/>
        <v>1.08</v>
      </c>
      <c r="M27" s="62">
        <f>M28</f>
        <v>1.08</v>
      </c>
      <c r="N27" s="63">
        <f>N28</f>
        <v>0</v>
      </c>
      <c r="O27" s="56">
        <f>M27+N27</f>
        <v>1.08</v>
      </c>
      <c r="P27" s="66">
        <v>0</v>
      </c>
      <c r="Q27" s="66">
        <v>0</v>
      </c>
      <c r="R27" s="66">
        <v>0</v>
      </c>
    </row>
    <row r="28" spans="1:18" s="82" customFormat="1" x14ac:dyDescent="0.2">
      <c r="A28" s="29"/>
      <c r="B28" s="31">
        <v>14021900</v>
      </c>
      <c r="C28" s="30" t="s">
        <v>208</v>
      </c>
      <c r="D28" s="26"/>
      <c r="E28" s="22"/>
      <c r="F28" s="27"/>
      <c r="G28" s="51">
        <v>0</v>
      </c>
      <c r="H28" s="22"/>
      <c r="I28" s="27">
        <f t="shared" si="39"/>
        <v>0</v>
      </c>
      <c r="J28" s="51">
        <v>1.08</v>
      </c>
      <c r="K28" s="22"/>
      <c r="L28" s="27">
        <f t="shared" si="40"/>
        <v>1.08</v>
      </c>
      <c r="M28" s="26">
        <f t="shared" ref="M28" si="41">J28-D28</f>
        <v>1.08</v>
      </c>
      <c r="N28" s="22">
        <f t="shared" ref="N28" si="42">K28-E28</f>
        <v>0</v>
      </c>
      <c r="O28" s="27">
        <f t="shared" ref="O28" si="43">L28-F28</f>
        <v>1.08</v>
      </c>
      <c r="P28" s="26">
        <v>0</v>
      </c>
      <c r="Q28" s="22">
        <v>0</v>
      </c>
      <c r="R28" s="27">
        <v>0</v>
      </c>
    </row>
    <row r="29" spans="1:18" s="82" customFormat="1" ht="25.5" x14ac:dyDescent="0.2">
      <c r="A29" s="29"/>
      <c r="B29" s="83">
        <v>14030000</v>
      </c>
      <c r="C29" s="75" t="s">
        <v>209</v>
      </c>
      <c r="D29" s="65">
        <f>D30</f>
        <v>0</v>
      </c>
      <c r="E29" s="63">
        <f>E30</f>
        <v>0</v>
      </c>
      <c r="F29" s="67">
        <f>D29+E29</f>
        <v>0</v>
      </c>
      <c r="G29" s="94">
        <f>G30</f>
        <v>0</v>
      </c>
      <c r="H29" s="63">
        <f>H30</f>
        <v>0</v>
      </c>
      <c r="I29" s="67">
        <f t="shared" si="39"/>
        <v>0</v>
      </c>
      <c r="J29" s="62">
        <f>J30</f>
        <v>9.49</v>
      </c>
      <c r="K29" s="63">
        <f>K30</f>
        <v>0</v>
      </c>
      <c r="L29" s="56">
        <f t="shared" si="40"/>
        <v>9.49</v>
      </c>
      <c r="M29" s="62">
        <f>M30</f>
        <v>9.49</v>
      </c>
      <c r="N29" s="63">
        <f>N30</f>
        <v>0</v>
      </c>
      <c r="O29" s="56">
        <f>M29+N29</f>
        <v>9.49</v>
      </c>
      <c r="P29" s="66">
        <v>0</v>
      </c>
      <c r="Q29" s="66">
        <v>0</v>
      </c>
      <c r="R29" s="66">
        <v>0</v>
      </c>
    </row>
    <row r="30" spans="1:18" s="82" customFormat="1" x14ac:dyDescent="0.2">
      <c r="A30" s="29"/>
      <c r="B30" s="31">
        <v>14031900</v>
      </c>
      <c r="C30" s="30" t="s">
        <v>208</v>
      </c>
      <c r="D30" s="26"/>
      <c r="E30" s="22"/>
      <c r="F30" s="27"/>
      <c r="G30" s="51">
        <v>0</v>
      </c>
      <c r="H30" s="22"/>
      <c r="I30" s="27">
        <f t="shared" si="39"/>
        <v>0</v>
      </c>
      <c r="J30" s="51">
        <v>9.49</v>
      </c>
      <c r="K30" s="22"/>
      <c r="L30" s="27">
        <f t="shared" si="40"/>
        <v>9.49</v>
      </c>
      <c r="M30" s="26">
        <f t="shared" ref="M30" si="44">J30-D30</f>
        <v>9.49</v>
      </c>
      <c r="N30" s="22">
        <f t="shared" ref="N30" si="45">K30-E30</f>
        <v>0</v>
      </c>
      <c r="O30" s="27">
        <f t="shared" ref="O30" si="46">L30-F30</f>
        <v>9.49</v>
      </c>
      <c r="P30" s="26">
        <v>0</v>
      </c>
      <c r="Q30" s="22">
        <v>0</v>
      </c>
      <c r="R30" s="27">
        <v>0</v>
      </c>
    </row>
    <row r="31" spans="1:18" ht="38.25" x14ac:dyDescent="0.2">
      <c r="A31" s="29">
        <v>1</v>
      </c>
      <c r="B31" s="69" t="s">
        <v>35</v>
      </c>
      <c r="C31" s="75" t="s">
        <v>36</v>
      </c>
      <c r="D31" s="55">
        <f>SUM(D32:D33)</f>
        <v>1086939.06</v>
      </c>
      <c r="E31" s="66">
        <f>SUM(E32:E33)</f>
        <v>0</v>
      </c>
      <c r="F31" s="56">
        <f>D31+E31</f>
        <v>1086939.06</v>
      </c>
      <c r="G31" s="50">
        <f>SUM(G32:G33)</f>
        <v>1300380</v>
      </c>
      <c r="H31" s="66">
        <f>SUM(H32:H33)</f>
        <v>0</v>
      </c>
      <c r="I31" s="56">
        <f t="shared" si="39"/>
        <v>1300380</v>
      </c>
      <c r="J31" s="55">
        <f>SUM(J32:J33)</f>
        <v>1222680.42</v>
      </c>
      <c r="K31" s="66">
        <f>SUM(K32:K33)</f>
        <v>0</v>
      </c>
      <c r="L31" s="56">
        <f t="shared" si="40"/>
        <v>1222680.42</v>
      </c>
      <c r="M31" s="55">
        <f t="shared" si="7"/>
        <v>135741.35999999987</v>
      </c>
      <c r="N31" s="63">
        <f t="shared" si="7"/>
        <v>0</v>
      </c>
      <c r="O31" s="56">
        <f t="shared" si="7"/>
        <v>135741.35999999987</v>
      </c>
      <c r="P31" s="55">
        <f t="shared" si="8"/>
        <v>94.024855811378202</v>
      </c>
      <c r="Q31" s="66">
        <v>0</v>
      </c>
      <c r="R31" s="56">
        <f t="shared" ref="R31:R97" si="47">L31/I31*100</f>
        <v>94.024855811378202</v>
      </c>
    </row>
    <row r="32" spans="1:18" ht="76.5" x14ac:dyDescent="0.2">
      <c r="A32" s="29">
        <v>0</v>
      </c>
      <c r="B32" s="31" t="s">
        <v>37</v>
      </c>
      <c r="C32" s="30" t="s">
        <v>38</v>
      </c>
      <c r="D32" s="26">
        <v>833363.11</v>
      </c>
      <c r="E32" s="22"/>
      <c r="F32" s="27">
        <f>D32+E32</f>
        <v>833363.11</v>
      </c>
      <c r="G32" s="51">
        <v>1052530</v>
      </c>
      <c r="H32" s="22"/>
      <c r="I32" s="27">
        <f t="shared" si="39"/>
        <v>1052530</v>
      </c>
      <c r="J32" s="51">
        <v>943728.54</v>
      </c>
      <c r="K32" s="22"/>
      <c r="L32" s="27">
        <f t="shared" si="40"/>
        <v>943728.54</v>
      </c>
      <c r="M32" s="26">
        <f t="shared" si="7"/>
        <v>110365.43000000005</v>
      </c>
      <c r="N32" s="22">
        <f t="shared" si="7"/>
        <v>0</v>
      </c>
      <c r="O32" s="27">
        <f t="shared" si="7"/>
        <v>110365.43000000005</v>
      </c>
      <c r="P32" s="26">
        <f t="shared" si="8"/>
        <v>89.662863766353453</v>
      </c>
      <c r="Q32" s="22">
        <v>0</v>
      </c>
      <c r="R32" s="27">
        <f t="shared" si="47"/>
        <v>89.662863766353453</v>
      </c>
    </row>
    <row r="33" spans="1:18" ht="63.75" x14ac:dyDescent="0.2">
      <c r="A33" s="29">
        <v>0</v>
      </c>
      <c r="B33" s="31" t="s">
        <v>39</v>
      </c>
      <c r="C33" s="30" t="s">
        <v>40</v>
      </c>
      <c r="D33" s="26">
        <v>253575.95</v>
      </c>
      <c r="E33" s="22"/>
      <c r="F33" s="27">
        <f>D33+E33</f>
        <v>253575.95</v>
      </c>
      <c r="G33" s="51">
        <v>247850</v>
      </c>
      <c r="H33" s="22"/>
      <c r="I33" s="27">
        <f t="shared" si="39"/>
        <v>247850</v>
      </c>
      <c r="J33" s="51">
        <v>278951.88</v>
      </c>
      <c r="K33" s="22"/>
      <c r="L33" s="27">
        <f t="shared" si="40"/>
        <v>278951.88</v>
      </c>
      <c r="M33" s="26">
        <f t="shared" si="7"/>
        <v>25375.929999999993</v>
      </c>
      <c r="N33" s="22">
        <f t="shared" si="7"/>
        <v>0</v>
      </c>
      <c r="O33" s="27">
        <f t="shared" si="7"/>
        <v>25375.929999999993</v>
      </c>
      <c r="P33" s="26">
        <f t="shared" si="8"/>
        <v>112.54867056687512</v>
      </c>
      <c r="Q33" s="22">
        <v>0</v>
      </c>
      <c r="R33" s="27">
        <f t="shared" si="47"/>
        <v>112.54867056687512</v>
      </c>
    </row>
    <row r="34" spans="1:18" ht="38.25" x14ac:dyDescent="0.2">
      <c r="A34" s="29">
        <v>1</v>
      </c>
      <c r="B34" s="69" t="s">
        <v>41</v>
      </c>
      <c r="C34" s="75" t="s">
        <v>42</v>
      </c>
      <c r="D34" s="55">
        <f>D35+D45</f>
        <v>7849078.5199999996</v>
      </c>
      <c r="E34" s="66">
        <f>E35+E45</f>
        <v>0</v>
      </c>
      <c r="F34" s="56">
        <f>D34+E34</f>
        <v>7849078.5199999996</v>
      </c>
      <c r="G34" s="50">
        <f>G35+G45</f>
        <v>8574410</v>
      </c>
      <c r="H34" s="66">
        <f>H35+H45</f>
        <v>0</v>
      </c>
      <c r="I34" s="56">
        <f t="shared" si="39"/>
        <v>8574410</v>
      </c>
      <c r="J34" s="55">
        <f>J35+J45</f>
        <v>8676436.1600000001</v>
      </c>
      <c r="K34" s="66">
        <f>K35+K45</f>
        <v>0</v>
      </c>
      <c r="L34" s="56">
        <f t="shared" si="40"/>
        <v>8676436.1600000001</v>
      </c>
      <c r="M34" s="55">
        <f t="shared" si="7"/>
        <v>827357.6400000006</v>
      </c>
      <c r="N34" s="63">
        <f t="shared" si="7"/>
        <v>0</v>
      </c>
      <c r="O34" s="56">
        <f t="shared" si="7"/>
        <v>827357.6400000006</v>
      </c>
      <c r="P34" s="55">
        <f t="shared" si="8"/>
        <v>101.18989131613721</v>
      </c>
      <c r="Q34" s="66">
        <v>0</v>
      </c>
      <c r="R34" s="56">
        <f t="shared" si="47"/>
        <v>101.18989131613721</v>
      </c>
    </row>
    <row r="35" spans="1:18" x14ac:dyDescent="0.2">
      <c r="A35" s="29">
        <v>1</v>
      </c>
      <c r="B35" s="69" t="s">
        <v>43</v>
      </c>
      <c r="C35" s="75" t="s">
        <v>44</v>
      </c>
      <c r="D35" s="62">
        <f>SUM(D36:D44)</f>
        <v>2595002.6399999997</v>
      </c>
      <c r="E35" s="63">
        <f>SUM(E36:E44)</f>
        <v>0</v>
      </c>
      <c r="F35" s="56">
        <f>E35+D35</f>
        <v>2595002.6399999997</v>
      </c>
      <c r="G35" s="91">
        <f>SUM(G36:G44)</f>
        <v>2723210</v>
      </c>
      <c r="H35" s="63">
        <f>SUM(H36:H44)</f>
        <v>0</v>
      </c>
      <c r="I35" s="56">
        <f>H35+G35</f>
        <v>2723210</v>
      </c>
      <c r="J35" s="62">
        <f>SUM(J36:J44)</f>
        <v>2915853.9899999998</v>
      </c>
      <c r="K35" s="63">
        <f>SUM(K36:K44)</f>
        <v>0</v>
      </c>
      <c r="L35" s="56">
        <f>K35+J35</f>
        <v>2915853.9899999998</v>
      </c>
      <c r="M35" s="55">
        <f t="shared" si="7"/>
        <v>320851.35000000009</v>
      </c>
      <c r="N35" s="63">
        <f t="shared" si="7"/>
        <v>0</v>
      </c>
      <c r="O35" s="56">
        <f t="shared" si="7"/>
        <v>320851.35000000009</v>
      </c>
      <c r="P35" s="55">
        <f t="shared" si="8"/>
        <v>107.07415109374598</v>
      </c>
      <c r="Q35" s="66">
        <v>0</v>
      </c>
      <c r="R35" s="56">
        <f t="shared" si="47"/>
        <v>107.07415109374598</v>
      </c>
    </row>
    <row r="36" spans="1:18" s="86" customFormat="1" x14ac:dyDescent="0.2">
      <c r="A36" s="29"/>
      <c r="B36" s="31">
        <v>18010100</v>
      </c>
      <c r="C36" s="30" t="s">
        <v>44</v>
      </c>
      <c r="D36" s="26"/>
      <c r="E36" s="22"/>
      <c r="F36" s="27">
        <f>D36+E36</f>
        <v>0</v>
      </c>
      <c r="G36" s="51">
        <v>0</v>
      </c>
      <c r="H36" s="22"/>
      <c r="I36" s="27">
        <f>G36+H36</f>
        <v>0</v>
      </c>
      <c r="J36" s="51">
        <v>5717.4</v>
      </c>
      <c r="K36" s="22"/>
      <c r="L36" s="27">
        <f>J36+K36</f>
        <v>5717.4</v>
      </c>
      <c r="M36" s="26">
        <f t="shared" ref="M36" si="48">J36-D36</f>
        <v>5717.4</v>
      </c>
      <c r="N36" s="22">
        <f t="shared" ref="N36" si="49">K36-E36</f>
        <v>0</v>
      </c>
      <c r="O36" s="27">
        <f t="shared" ref="O36" si="50">L36-F36</f>
        <v>5717.4</v>
      </c>
      <c r="P36" s="26">
        <v>0</v>
      </c>
      <c r="Q36" s="22">
        <v>0</v>
      </c>
      <c r="R36" s="27">
        <v>0</v>
      </c>
    </row>
    <row r="37" spans="1:18" ht="38.25" x14ac:dyDescent="0.2">
      <c r="A37" s="29">
        <v>0</v>
      </c>
      <c r="B37" s="31" t="s">
        <v>45</v>
      </c>
      <c r="C37" s="30" t="s">
        <v>46</v>
      </c>
      <c r="D37" s="26">
        <v>59634.73</v>
      </c>
      <c r="E37" s="22"/>
      <c r="F37" s="27">
        <f>D37+E37</f>
        <v>59634.73</v>
      </c>
      <c r="G37" s="51">
        <v>58000</v>
      </c>
      <c r="H37" s="22"/>
      <c r="I37" s="27">
        <f>G37+H37</f>
        <v>58000</v>
      </c>
      <c r="J37" s="51">
        <v>74838.259999999995</v>
      </c>
      <c r="K37" s="22"/>
      <c r="L37" s="27">
        <f>J37+K37</f>
        <v>74838.259999999995</v>
      </c>
      <c r="M37" s="26">
        <f t="shared" si="7"/>
        <v>15203.529999999992</v>
      </c>
      <c r="N37" s="22">
        <f t="shared" si="7"/>
        <v>0</v>
      </c>
      <c r="O37" s="27">
        <f t="shared" si="7"/>
        <v>15203.529999999992</v>
      </c>
      <c r="P37" s="26">
        <f t="shared" si="8"/>
        <v>129.03148275862068</v>
      </c>
      <c r="Q37" s="22">
        <v>0</v>
      </c>
      <c r="R37" s="27">
        <f t="shared" si="47"/>
        <v>129.03148275862068</v>
      </c>
    </row>
    <row r="38" spans="1:18" ht="38.25" x14ac:dyDescent="0.2">
      <c r="A38" s="29">
        <v>0</v>
      </c>
      <c r="B38" s="31" t="s">
        <v>47</v>
      </c>
      <c r="C38" s="30" t="s">
        <v>48</v>
      </c>
      <c r="D38" s="26">
        <v>92743.39</v>
      </c>
      <c r="E38" s="22"/>
      <c r="F38" s="27">
        <f t="shared" ref="F38:F48" si="51">D38+E38</f>
        <v>92743.39</v>
      </c>
      <c r="G38" s="51">
        <v>72000</v>
      </c>
      <c r="H38" s="22"/>
      <c r="I38" s="27">
        <f t="shared" ref="I38:I44" si="52">G38+H38</f>
        <v>72000</v>
      </c>
      <c r="J38" s="51">
        <v>55473.81</v>
      </c>
      <c r="K38" s="22"/>
      <c r="L38" s="27">
        <f t="shared" ref="L38:L44" si="53">J38+K38</f>
        <v>55473.81</v>
      </c>
      <c r="M38" s="26">
        <f t="shared" si="7"/>
        <v>-37269.58</v>
      </c>
      <c r="N38" s="22">
        <f t="shared" si="7"/>
        <v>0</v>
      </c>
      <c r="O38" s="27">
        <f t="shared" si="7"/>
        <v>-37269.58</v>
      </c>
      <c r="P38" s="26">
        <f t="shared" si="8"/>
        <v>77.046958333333322</v>
      </c>
      <c r="Q38" s="22">
        <v>0</v>
      </c>
      <c r="R38" s="27">
        <f t="shared" si="47"/>
        <v>77.046958333333322</v>
      </c>
    </row>
    <row r="39" spans="1:18" ht="38.25" x14ac:dyDescent="0.2">
      <c r="A39" s="29">
        <v>0</v>
      </c>
      <c r="B39" s="31" t="s">
        <v>49</v>
      </c>
      <c r="C39" s="30" t="s">
        <v>50</v>
      </c>
      <c r="D39" s="26">
        <v>83008.2</v>
      </c>
      <c r="E39" s="22"/>
      <c r="F39" s="27">
        <f t="shared" si="51"/>
        <v>83008.2</v>
      </c>
      <c r="G39" s="51">
        <v>122640</v>
      </c>
      <c r="H39" s="22"/>
      <c r="I39" s="27">
        <f t="shared" si="52"/>
        <v>122640</v>
      </c>
      <c r="J39" s="51">
        <v>123958.34</v>
      </c>
      <c r="K39" s="22"/>
      <c r="L39" s="27">
        <f t="shared" si="53"/>
        <v>123958.34</v>
      </c>
      <c r="M39" s="26">
        <f t="shared" si="7"/>
        <v>40950.14</v>
      </c>
      <c r="N39" s="22">
        <f t="shared" si="7"/>
        <v>0</v>
      </c>
      <c r="O39" s="27">
        <f t="shared" si="7"/>
        <v>40950.14</v>
      </c>
      <c r="P39" s="26">
        <f t="shared" si="8"/>
        <v>101.07496738421395</v>
      </c>
      <c r="Q39" s="22">
        <v>0</v>
      </c>
      <c r="R39" s="27">
        <f t="shared" si="47"/>
        <v>101.07496738421395</v>
      </c>
    </row>
    <row r="40" spans="1:18" x14ac:dyDescent="0.2">
      <c r="A40" s="29">
        <v>0</v>
      </c>
      <c r="B40" s="31" t="s">
        <v>51</v>
      </c>
      <c r="C40" s="30" t="s">
        <v>52</v>
      </c>
      <c r="D40" s="26">
        <v>306458.64</v>
      </c>
      <c r="E40" s="22"/>
      <c r="F40" s="27">
        <f t="shared" si="51"/>
        <v>306458.64</v>
      </c>
      <c r="G40" s="51">
        <v>396300</v>
      </c>
      <c r="H40" s="22"/>
      <c r="I40" s="27">
        <f t="shared" si="52"/>
        <v>396300</v>
      </c>
      <c r="J40" s="51">
        <v>386937.09</v>
      </c>
      <c r="K40" s="22"/>
      <c r="L40" s="27">
        <f t="shared" si="53"/>
        <v>386937.09</v>
      </c>
      <c r="M40" s="26">
        <f t="shared" si="7"/>
        <v>80478.450000000012</v>
      </c>
      <c r="N40" s="22">
        <f t="shared" si="7"/>
        <v>0</v>
      </c>
      <c r="O40" s="27">
        <f t="shared" si="7"/>
        <v>80478.450000000012</v>
      </c>
      <c r="P40" s="26">
        <f t="shared" si="8"/>
        <v>97.637418622255879</v>
      </c>
      <c r="Q40" s="22">
        <v>0</v>
      </c>
      <c r="R40" s="27">
        <f t="shared" si="47"/>
        <v>97.637418622255879</v>
      </c>
    </row>
    <row r="41" spans="1:18" x14ac:dyDescent="0.2">
      <c r="A41" s="29">
        <v>0</v>
      </c>
      <c r="B41" s="31" t="s">
        <v>53</v>
      </c>
      <c r="C41" s="30" t="s">
        <v>54</v>
      </c>
      <c r="D41" s="26">
        <v>1944598.15</v>
      </c>
      <c r="E41" s="22"/>
      <c r="F41" s="27">
        <f t="shared" si="51"/>
        <v>1944598.15</v>
      </c>
      <c r="G41" s="51">
        <v>1972700</v>
      </c>
      <c r="H41" s="22"/>
      <c r="I41" s="27">
        <f t="shared" si="52"/>
        <v>1972700</v>
      </c>
      <c r="J41" s="51">
        <v>2147400.64</v>
      </c>
      <c r="K41" s="22"/>
      <c r="L41" s="27">
        <f t="shared" si="53"/>
        <v>2147400.64</v>
      </c>
      <c r="M41" s="26">
        <f t="shared" si="7"/>
        <v>202802.49000000022</v>
      </c>
      <c r="N41" s="22">
        <f t="shared" si="7"/>
        <v>0</v>
      </c>
      <c r="O41" s="27">
        <f t="shared" si="7"/>
        <v>202802.49000000022</v>
      </c>
      <c r="P41" s="26">
        <f t="shared" si="8"/>
        <v>108.85591524306788</v>
      </c>
      <c r="Q41" s="22">
        <v>0</v>
      </c>
      <c r="R41" s="27">
        <f t="shared" si="47"/>
        <v>108.85591524306788</v>
      </c>
    </row>
    <row r="42" spans="1:18" x14ac:dyDescent="0.2">
      <c r="A42" s="29">
        <v>0</v>
      </c>
      <c r="B42" s="31" t="s">
        <v>55</v>
      </c>
      <c r="C42" s="30" t="s">
        <v>56</v>
      </c>
      <c r="D42" s="26">
        <v>-6000.04</v>
      </c>
      <c r="E42" s="22"/>
      <c r="F42" s="27">
        <f t="shared" si="51"/>
        <v>-6000.04</v>
      </c>
      <c r="G42" s="51">
        <v>8870</v>
      </c>
      <c r="H42" s="22"/>
      <c r="I42" s="27">
        <f t="shared" si="52"/>
        <v>8870</v>
      </c>
      <c r="J42" s="51">
        <v>35935.589999999997</v>
      </c>
      <c r="K42" s="22"/>
      <c r="L42" s="27">
        <f t="shared" si="53"/>
        <v>35935.589999999997</v>
      </c>
      <c r="M42" s="26">
        <f t="shared" si="7"/>
        <v>41935.629999999997</v>
      </c>
      <c r="N42" s="22">
        <f t="shared" si="7"/>
        <v>0</v>
      </c>
      <c r="O42" s="27">
        <f t="shared" si="7"/>
        <v>41935.629999999997</v>
      </c>
      <c r="P42" s="26">
        <f t="shared" si="8"/>
        <v>405.13630214205182</v>
      </c>
      <c r="Q42" s="22">
        <v>0</v>
      </c>
      <c r="R42" s="27">
        <f t="shared" si="47"/>
        <v>405.13630214205182</v>
      </c>
    </row>
    <row r="43" spans="1:18" x14ac:dyDescent="0.2">
      <c r="A43" s="29">
        <v>0</v>
      </c>
      <c r="B43" s="31" t="s">
        <v>57</v>
      </c>
      <c r="C43" s="30" t="s">
        <v>58</v>
      </c>
      <c r="D43" s="26">
        <v>95809.57</v>
      </c>
      <c r="E43" s="22"/>
      <c r="F43" s="27">
        <f t="shared" si="51"/>
        <v>95809.57</v>
      </c>
      <c r="G43" s="51">
        <v>92700</v>
      </c>
      <c r="H43" s="22"/>
      <c r="I43" s="27">
        <f t="shared" si="52"/>
        <v>92700</v>
      </c>
      <c r="J43" s="51">
        <v>85592.86</v>
      </c>
      <c r="K43" s="22"/>
      <c r="L43" s="27">
        <f t="shared" si="53"/>
        <v>85592.86</v>
      </c>
      <c r="M43" s="26">
        <f t="shared" si="7"/>
        <v>-10216.710000000006</v>
      </c>
      <c r="N43" s="22">
        <f t="shared" si="7"/>
        <v>0</v>
      </c>
      <c r="O43" s="27">
        <f t="shared" si="7"/>
        <v>-10216.710000000006</v>
      </c>
      <c r="P43" s="26">
        <f t="shared" si="8"/>
        <v>92.333182308522112</v>
      </c>
      <c r="Q43" s="22">
        <v>0</v>
      </c>
      <c r="R43" s="27">
        <f t="shared" si="47"/>
        <v>92.333182308522112</v>
      </c>
    </row>
    <row r="44" spans="1:18" x14ac:dyDescent="0.2">
      <c r="A44" s="29">
        <v>0</v>
      </c>
      <c r="B44" s="31" t="s">
        <v>59</v>
      </c>
      <c r="C44" s="30" t="s">
        <v>60</v>
      </c>
      <c r="D44" s="26">
        <v>18750</v>
      </c>
      <c r="E44" s="22"/>
      <c r="F44" s="27">
        <f t="shared" si="51"/>
        <v>18750</v>
      </c>
      <c r="G44" s="51">
        <v>0</v>
      </c>
      <c r="H44" s="22"/>
      <c r="I44" s="27">
        <f t="shared" si="52"/>
        <v>0</v>
      </c>
      <c r="J44" s="26">
        <v>0</v>
      </c>
      <c r="K44" s="22"/>
      <c r="L44" s="27">
        <f t="shared" si="53"/>
        <v>0</v>
      </c>
      <c r="M44" s="26">
        <f t="shared" si="7"/>
        <v>-18750</v>
      </c>
      <c r="N44" s="22">
        <f t="shared" si="7"/>
        <v>0</v>
      </c>
      <c r="O44" s="27">
        <f t="shared" si="7"/>
        <v>-18750</v>
      </c>
      <c r="P44" s="26">
        <v>0</v>
      </c>
      <c r="Q44" s="22">
        <v>0</v>
      </c>
      <c r="R44" s="27">
        <v>0</v>
      </c>
    </row>
    <row r="45" spans="1:18" x14ac:dyDescent="0.2">
      <c r="A45" s="29">
        <v>1</v>
      </c>
      <c r="B45" s="69" t="s">
        <v>61</v>
      </c>
      <c r="C45" s="75" t="s">
        <v>62</v>
      </c>
      <c r="D45" s="55">
        <f>SUM(D46:D48)</f>
        <v>5254075.88</v>
      </c>
      <c r="E45" s="63">
        <v>0</v>
      </c>
      <c r="F45" s="56">
        <f>E45+D45</f>
        <v>5254075.88</v>
      </c>
      <c r="G45" s="50">
        <f>SUM(G46:G48)</f>
        <v>5851200</v>
      </c>
      <c r="H45" s="63">
        <v>0</v>
      </c>
      <c r="I45" s="56">
        <f>H45+G45</f>
        <v>5851200</v>
      </c>
      <c r="J45" s="55">
        <f>SUM(J46:J48)</f>
        <v>5760582.1699999999</v>
      </c>
      <c r="K45" s="63">
        <v>0</v>
      </c>
      <c r="L45" s="56">
        <f>K45+J45</f>
        <v>5760582.1699999999</v>
      </c>
      <c r="M45" s="55">
        <f t="shared" si="7"/>
        <v>506506.29000000004</v>
      </c>
      <c r="N45" s="63">
        <f t="shared" si="7"/>
        <v>0</v>
      </c>
      <c r="O45" s="56">
        <f t="shared" si="7"/>
        <v>506506.29000000004</v>
      </c>
      <c r="P45" s="55">
        <f t="shared" si="8"/>
        <v>98.451294948044847</v>
      </c>
      <c r="Q45" s="63">
        <v>0</v>
      </c>
      <c r="R45" s="56">
        <f t="shared" si="47"/>
        <v>98.451294948044847</v>
      </c>
    </row>
    <row r="46" spans="1:18" x14ac:dyDescent="0.2">
      <c r="A46" s="29">
        <v>0</v>
      </c>
      <c r="B46" s="31" t="s">
        <v>63</v>
      </c>
      <c r="C46" s="30" t="s">
        <v>64</v>
      </c>
      <c r="D46" s="95">
        <v>334130.23</v>
      </c>
      <c r="E46" s="22"/>
      <c r="F46" s="27">
        <f t="shared" si="51"/>
        <v>334130.23</v>
      </c>
      <c r="G46" s="51">
        <v>353660</v>
      </c>
      <c r="H46" s="22"/>
      <c r="I46" s="27">
        <f t="shared" ref="I46:I48" si="54">G46+H46</f>
        <v>353660</v>
      </c>
      <c r="J46" s="51">
        <v>385844.55</v>
      </c>
      <c r="K46" s="22"/>
      <c r="L46" s="27">
        <f t="shared" ref="L46:L48" si="55">J46+K46</f>
        <v>385844.55</v>
      </c>
      <c r="M46" s="26">
        <f t="shared" si="7"/>
        <v>51714.320000000007</v>
      </c>
      <c r="N46" s="22">
        <f t="shared" si="7"/>
        <v>0</v>
      </c>
      <c r="O46" s="27">
        <f t="shared" si="7"/>
        <v>51714.320000000007</v>
      </c>
      <c r="P46" s="26">
        <f t="shared" si="8"/>
        <v>109.10042130860147</v>
      </c>
      <c r="Q46" s="22">
        <v>0</v>
      </c>
      <c r="R46" s="27">
        <f t="shared" si="47"/>
        <v>109.10042130860147</v>
      </c>
    </row>
    <row r="47" spans="1:18" x14ac:dyDescent="0.2">
      <c r="A47" s="29">
        <v>0</v>
      </c>
      <c r="B47" s="31" t="s">
        <v>65</v>
      </c>
      <c r="C47" s="30" t="s">
        <v>66</v>
      </c>
      <c r="D47" s="26">
        <v>2492133.73</v>
      </c>
      <c r="E47" s="22"/>
      <c r="F47" s="27">
        <f t="shared" si="51"/>
        <v>2492133.73</v>
      </c>
      <c r="G47" s="51">
        <v>2765990</v>
      </c>
      <c r="H47" s="22"/>
      <c r="I47" s="27">
        <f t="shared" si="54"/>
        <v>2765990</v>
      </c>
      <c r="J47" s="51">
        <v>2433490.9</v>
      </c>
      <c r="K47" s="22"/>
      <c r="L47" s="27">
        <f t="shared" si="55"/>
        <v>2433490.9</v>
      </c>
      <c r="M47" s="26">
        <f t="shared" si="7"/>
        <v>-58642.830000000075</v>
      </c>
      <c r="N47" s="22">
        <f t="shared" si="7"/>
        <v>0</v>
      </c>
      <c r="O47" s="27">
        <f t="shared" si="7"/>
        <v>-58642.830000000075</v>
      </c>
      <c r="P47" s="26">
        <f t="shared" si="8"/>
        <v>87.979020169993376</v>
      </c>
      <c r="Q47" s="22">
        <v>0</v>
      </c>
      <c r="R47" s="27">
        <f t="shared" si="47"/>
        <v>87.979020169993376</v>
      </c>
    </row>
    <row r="48" spans="1:18" ht="63.75" x14ac:dyDescent="0.2">
      <c r="A48" s="29">
        <v>0</v>
      </c>
      <c r="B48" s="31" t="s">
        <v>67</v>
      </c>
      <c r="C48" s="30" t="s">
        <v>68</v>
      </c>
      <c r="D48" s="26">
        <v>2427811.92</v>
      </c>
      <c r="E48" s="22"/>
      <c r="F48" s="27">
        <f t="shared" si="51"/>
        <v>2427811.92</v>
      </c>
      <c r="G48" s="51">
        <v>2731550</v>
      </c>
      <c r="H48" s="22"/>
      <c r="I48" s="27">
        <f t="shared" si="54"/>
        <v>2731550</v>
      </c>
      <c r="J48" s="51">
        <v>2941246.72</v>
      </c>
      <c r="K48" s="22"/>
      <c r="L48" s="27">
        <f t="shared" si="55"/>
        <v>2941246.72</v>
      </c>
      <c r="M48" s="26">
        <f t="shared" si="7"/>
        <v>513434.80000000028</v>
      </c>
      <c r="N48" s="22">
        <f t="shared" si="7"/>
        <v>0</v>
      </c>
      <c r="O48" s="27">
        <f t="shared" si="7"/>
        <v>513434.80000000028</v>
      </c>
      <c r="P48" s="26">
        <f t="shared" si="8"/>
        <v>107.67683988944007</v>
      </c>
      <c r="Q48" s="22">
        <v>0</v>
      </c>
      <c r="R48" s="27">
        <f t="shared" si="47"/>
        <v>107.67683988944007</v>
      </c>
    </row>
    <row r="49" spans="1:18" x14ac:dyDescent="0.2">
      <c r="A49" s="29">
        <v>1</v>
      </c>
      <c r="B49" s="69" t="s">
        <v>69</v>
      </c>
      <c r="C49" s="75" t="s">
        <v>70</v>
      </c>
      <c r="D49" s="64">
        <v>0</v>
      </c>
      <c r="E49" s="49">
        <f>E50</f>
        <v>578.72</v>
      </c>
      <c r="F49" s="56">
        <f>D49+E49</f>
        <v>578.72</v>
      </c>
      <c r="G49" s="66">
        <v>0</v>
      </c>
      <c r="H49" s="49">
        <f>H50</f>
        <v>392</v>
      </c>
      <c r="I49" s="56">
        <f>G49+H49</f>
        <v>392</v>
      </c>
      <c r="J49" s="64">
        <v>0</v>
      </c>
      <c r="K49" s="49">
        <f>K50</f>
        <v>273.78999999999996</v>
      </c>
      <c r="L49" s="56">
        <f>J49+K49</f>
        <v>273.78999999999996</v>
      </c>
      <c r="M49" s="64">
        <f t="shared" si="7"/>
        <v>0</v>
      </c>
      <c r="N49" s="49">
        <f t="shared" si="7"/>
        <v>-304.93000000000006</v>
      </c>
      <c r="O49" s="56">
        <f t="shared" si="7"/>
        <v>-304.93000000000006</v>
      </c>
      <c r="P49" s="64">
        <v>0</v>
      </c>
      <c r="Q49" s="49">
        <f t="shared" ref="Q49:Q105" si="56">K49/H49*100</f>
        <v>69.844387755102034</v>
      </c>
      <c r="R49" s="56">
        <f t="shared" si="47"/>
        <v>69.844387755102034</v>
      </c>
    </row>
    <row r="50" spans="1:18" x14ac:dyDescent="0.2">
      <c r="A50" s="29">
        <v>1</v>
      </c>
      <c r="B50" s="69" t="s">
        <v>71</v>
      </c>
      <c r="C50" s="75" t="s">
        <v>72</v>
      </c>
      <c r="D50" s="64">
        <v>0</v>
      </c>
      <c r="E50" s="49">
        <f>SUM(E51:E53)</f>
        <v>578.72</v>
      </c>
      <c r="F50" s="56">
        <f>D50+E50</f>
        <v>578.72</v>
      </c>
      <c r="G50" s="66">
        <v>0</v>
      </c>
      <c r="H50" s="49">
        <f>SUM(H51:H53)</f>
        <v>392</v>
      </c>
      <c r="I50" s="56">
        <f>G50+H50</f>
        <v>392</v>
      </c>
      <c r="J50" s="64">
        <v>0</v>
      </c>
      <c r="K50" s="49">
        <f>SUM(K51:K53)</f>
        <v>273.78999999999996</v>
      </c>
      <c r="L50" s="56">
        <f>J50+K50</f>
        <v>273.78999999999996</v>
      </c>
      <c r="M50" s="64">
        <f t="shared" si="7"/>
        <v>0</v>
      </c>
      <c r="N50" s="49">
        <f t="shared" si="7"/>
        <v>-304.93000000000006</v>
      </c>
      <c r="O50" s="56">
        <f t="shared" si="7"/>
        <v>-304.93000000000006</v>
      </c>
      <c r="P50" s="64">
        <v>0</v>
      </c>
      <c r="Q50" s="49">
        <f t="shared" si="56"/>
        <v>69.844387755102034</v>
      </c>
      <c r="R50" s="56">
        <f t="shared" si="47"/>
        <v>69.844387755102034</v>
      </c>
    </row>
    <row r="51" spans="1:18" ht="63.75" x14ac:dyDescent="0.2">
      <c r="A51" s="29">
        <v>0</v>
      </c>
      <c r="B51" s="31" t="s">
        <v>73</v>
      </c>
      <c r="C51" s="30" t="s">
        <v>74</v>
      </c>
      <c r="D51" s="26"/>
      <c r="E51" s="22">
        <v>410.42</v>
      </c>
      <c r="F51" s="27">
        <f>D51+E51</f>
        <v>410.42</v>
      </c>
      <c r="G51" s="51"/>
      <c r="H51" s="22">
        <v>392</v>
      </c>
      <c r="I51" s="27">
        <f>G51+H51</f>
        <v>392</v>
      </c>
      <c r="J51" s="26"/>
      <c r="K51" s="22">
        <v>103.94</v>
      </c>
      <c r="L51" s="27">
        <f>J51+K51</f>
        <v>103.94</v>
      </c>
      <c r="M51" s="26">
        <f t="shared" si="7"/>
        <v>0</v>
      </c>
      <c r="N51" s="22">
        <f t="shared" si="7"/>
        <v>-306.48</v>
      </c>
      <c r="O51" s="27">
        <f t="shared" si="7"/>
        <v>-306.48</v>
      </c>
      <c r="P51" s="26">
        <v>0</v>
      </c>
      <c r="Q51" s="22">
        <f t="shared" si="56"/>
        <v>26.51530612244898</v>
      </c>
      <c r="R51" s="27">
        <f t="shared" si="47"/>
        <v>26.51530612244898</v>
      </c>
    </row>
    <row r="52" spans="1:18" ht="25.5" hidden="1" x14ac:dyDescent="0.2">
      <c r="A52" s="29">
        <v>0</v>
      </c>
      <c r="B52" s="31" t="s">
        <v>75</v>
      </c>
      <c r="C52" s="30" t="s">
        <v>76</v>
      </c>
      <c r="D52" s="26"/>
      <c r="E52" s="27">
        <v>0</v>
      </c>
      <c r="F52" s="27">
        <f t="shared" ref="F52:F55" si="57">D52+E52</f>
        <v>0</v>
      </c>
      <c r="G52" s="51"/>
      <c r="H52" s="93">
        <v>0</v>
      </c>
      <c r="I52" s="27">
        <f t="shared" ref="I52:I55" si="58">G52+H52</f>
        <v>0</v>
      </c>
      <c r="J52" s="26"/>
      <c r="K52" s="93"/>
      <c r="L52" s="27">
        <v>0</v>
      </c>
      <c r="M52" s="26">
        <f t="shared" si="7"/>
        <v>0</v>
      </c>
      <c r="N52" s="22">
        <f t="shared" si="7"/>
        <v>0</v>
      </c>
      <c r="O52" s="27">
        <f t="shared" si="7"/>
        <v>0</v>
      </c>
      <c r="P52" s="26">
        <v>0</v>
      </c>
      <c r="Q52" s="22">
        <v>0</v>
      </c>
      <c r="R52" s="27">
        <v>0</v>
      </c>
    </row>
    <row r="53" spans="1:18" ht="51" x14ac:dyDescent="0.2">
      <c r="A53" s="29">
        <v>0</v>
      </c>
      <c r="B53" s="31" t="s">
        <v>77</v>
      </c>
      <c r="C53" s="30" t="s">
        <v>78</v>
      </c>
      <c r="D53" s="26"/>
      <c r="E53" s="22">
        <v>168.3</v>
      </c>
      <c r="F53" s="27">
        <f t="shared" si="57"/>
        <v>168.3</v>
      </c>
      <c r="G53" s="51"/>
      <c r="H53" s="22">
        <v>0</v>
      </c>
      <c r="I53" s="27">
        <f t="shared" si="58"/>
        <v>0</v>
      </c>
      <c r="J53" s="26"/>
      <c r="K53" s="22">
        <v>169.85</v>
      </c>
      <c r="L53" s="27">
        <f t="shared" ref="L53:L55" si="59">J53+K53</f>
        <v>169.85</v>
      </c>
      <c r="M53" s="26">
        <f t="shared" si="7"/>
        <v>0</v>
      </c>
      <c r="N53" s="22">
        <f t="shared" si="7"/>
        <v>1.5499999999999829</v>
      </c>
      <c r="O53" s="27">
        <f t="shared" si="7"/>
        <v>1.5499999999999829</v>
      </c>
      <c r="P53" s="26">
        <v>0</v>
      </c>
      <c r="Q53" s="22">
        <v>0</v>
      </c>
      <c r="R53" s="27">
        <v>0</v>
      </c>
    </row>
    <row r="54" spans="1:18" x14ac:dyDescent="0.2">
      <c r="A54" s="29">
        <v>1</v>
      </c>
      <c r="B54" s="69" t="s">
        <v>79</v>
      </c>
      <c r="C54" s="75" t="s">
        <v>80</v>
      </c>
      <c r="D54" s="55">
        <f>D55+D59+D67+D72</f>
        <v>330516.11000000004</v>
      </c>
      <c r="E54" s="50">
        <f>E55+E59+E67+E72</f>
        <v>1934597.9300000002</v>
      </c>
      <c r="F54" s="56">
        <f t="shared" si="57"/>
        <v>2265114.04</v>
      </c>
      <c r="G54" s="50">
        <f>G55+G59+G67+G72</f>
        <v>513635</v>
      </c>
      <c r="H54" s="50">
        <f>H55+H59+H67+H72</f>
        <v>73285</v>
      </c>
      <c r="I54" s="56">
        <f t="shared" si="58"/>
        <v>586920</v>
      </c>
      <c r="J54" s="55">
        <f>J55+J59+J67+J72</f>
        <v>556754.05999999994</v>
      </c>
      <c r="K54" s="50">
        <f>K55+K59+K67+K72</f>
        <v>11875320.369999999</v>
      </c>
      <c r="L54" s="56">
        <f t="shared" si="59"/>
        <v>12432074.43</v>
      </c>
      <c r="M54" s="55">
        <f t="shared" si="7"/>
        <v>226237.9499999999</v>
      </c>
      <c r="N54" s="49">
        <f t="shared" si="7"/>
        <v>9940722.4399999995</v>
      </c>
      <c r="O54" s="56">
        <f t="shared" si="7"/>
        <v>10166960.390000001</v>
      </c>
      <c r="P54" s="55">
        <f t="shared" si="8"/>
        <v>108.39488352623945</v>
      </c>
      <c r="Q54" s="50">
        <f t="shared" si="56"/>
        <v>16204.298792385891</v>
      </c>
      <c r="R54" s="56">
        <f t="shared" si="47"/>
        <v>2118.1889235330195</v>
      </c>
    </row>
    <row r="55" spans="1:18" ht="28.9" customHeight="1" x14ac:dyDescent="0.2">
      <c r="A55" s="29">
        <v>1</v>
      </c>
      <c r="B55" s="69" t="s">
        <v>81</v>
      </c>
      <c r="C55" s="75" t="s">
        <v>82</v>
      </c>
      <c r="D55" s="55">
        <f>D56</f>
        <v>14960</v>
      </c>
      <c r="E55" s="66">
        <f>E56</f>
        <v>0</v>
      </c>
      <c r="F55" s="56">
        <f t="shared" si="57"/>
        <v>14960</v>
      </c>
      <c r="G55" s="50">
        <f>G56</f>
        <v>160980</v>
      </c>
      <c r="H55" s="66">
        <f>H56</f>
        <v>0</v>
      </c>
      <c r="I55" s="56">
        <f t="shared" si="58"/>
        <v>160980</v>
      </c>
      <c r="J55" s="55">
        <f>J56</f>
        <v>162446</v>
      </c>
      <c r="K55" s="66">
        <f>K56</f>
        <v>0</v>
      </c>
      <c r="L55" s="56">
        <f t="shared" si="59"/>
        <v>162446</v>
      </c>
      <c r="M55" s="55">
        <f t="shared" si="7"/>
        <v>147486</v>
      </c>
      <c r="N55" s="63">
        <f t="shared" si="7"/>
        <v>0</v>
      </c>
      <c r="O55" s="56">
        <f t="shared" si="7"/>
        <v>147486</v>
      </c>
      <c r="P55" s="55">
        <f t="shared" si="8"/>
        <v>100.91067213318425</v>
      </c>
      <c r="Q55" s="66">
        <v>0</v>
      </c>
      <c r="R55" s="56">
        <f t="shared" si="47"/>
        <v>100.91067213318425</v>
      </c>
    </row>
    <row r="56" spans="1:18" x14ac:dyDescent="0.2">
      <c r="A56" s="29">
        <v>1</v>
      </c>
      <c r="B56" s="69" t="s">
        <v>83</v>
      </c>
      <c r="C56" s="75" t="s">
        <v>84</v>
      </c>
      <c r="D56" s="62">
        <f>D57+D58</f>
        <v>14960</v>
      </c>
      <c r="E56" s="63">
        <f>E57+E58</f>
        <v>0</v>
      </c>
      <c r="F56" s="56">
        <f t="shared" ref="F56:F61" si="60">D56+E56</f>
        <v>14960</v>
      </c>
      <c r="G56" s="91">
        <f>G57+G58</f>
        <v>160980</v>
      </c>
      <c r="H56" s="63">
        <f>H57+H58</f>
        <v>0</v>
      </c>
      <c r="I56" s="56">
        <f t="shared" ref="I56:I61" si="61">G56+H56</f>
        <v>160980</v>
      </c>
      <c r="J56" s="62">
        <f>J57+J58</f>
        <v>162446</v>
      </c>
      <c r="K56" s="63">
        <f>K57+K58</f>
        <v>0</v>
      </c>
      <c r="L56" s="56">
        <f t="shared" ref="L56:L61" si="62">J56+K56</f>
        <v>162446</v>
      </c>
      <c r="M56" s="55">
        <f t="shared" si="7"/>
        <v>147486</v>
      </c>
      <c r="N56" s="63">
        <f t="shared" si="7"/>
        <v>0</v>
      </c>
      <c r="O56" s="56">
        <f t="shared" si="7"/>
        <v>147486</v>
      </c>
      <c r="P56" s="55">
        <f t="shared" si="8"/>
        <v>100.91067213318425</v>
      </c>
      <c r="Q56" s="66">
        <v>0</v>
      </c>
      <c r="R56" s="56">
        <f t="shared" si="47"/>
        <v>100.91067213318425</v>
      </c>
    </row>
    <row r="57" spans="1:18" x14ac:dyDescent="0.2">
      <c r="A57" s="29">
        <v>0</v>
      </c>
      <c r="B57" s="31" t="s">
        <v>85</v>
      </c>
      <c r="C57" s="30" t="s">
        <v>86</v>
      </c>
      <c r="D57" s="26">
        <v>14960</v>
      </c>
      <c r="E57" s="68"/>
      <c r="F57" s="27">
        <f t="shared" si="60"/>
        <v>14960</v>
      </c>
      <c r="G57" s="51">
        <v>8980</v>
      </c>
      <c r="H57" s="68"/>
      <c r="I57" s="27">
        <f t="shared" si="61"/>
        <v>8980</v>
      </c>
      <c r="J57" s="51">
        <v>6800</v>
      </c>
      <c r="K57" s="68"/>
      <c r="L57" s="27">
        <f t="shared" si="62"/>
        <v>6800</v>
      </c>
      <c r="M57" s="51">
        <f t="shared" si="7"/>
        <v>-8160</v>
      </c>
      <c r="N57" s="68">
        <f t="shared" si="7"/>
        <v>0</v>
      </c>
      <c r="O57" s="27">
        <f t="shared" si="7"/>
        <v>-8160</v>
      </c>
      <c r="P57" s="26">
        <f t="shared" si="8"/>
        <v>75.723830734966597</v>
      </c>
      <c r="Q57" s="68">
        <v>0</v>
      </c>
      <c r="R57" s="27">
        <f t="shared" si="47"/>
        <v>75.723830734966597</v>
      </c>
    </row>
    <row r="58" spans="1:18" ht="89.25" x14ac:dyDescent="0.2">
      <c r="A58" s="29"/>
      <c r="B58" s="31">
        <v>21081500</v>
      </c>
      <c r="C58" s="30" t="s">
        <v>203</v>
      </c>
      <c r="D58" s="26">
        <v>0</v>
      </c>
      <c r="E58" s="68"/>
      <c r="F58" s="27">
        <f t="shared" si="60"/>
        <v>0</v>
      </c>
      <c r="G58" s="51">
        <v>152000</v>
      </c>
      <c r="H58" s="68"/>
      <c r="I58" s="27">
        <f t="shared" si="61"/>
        <v>152000</v>
      </c>
      <c r="J58" s="51">
        <v>155646</v>
      </c>
      <c r="K58" s="68"/>
      <c r="L58" s="27">
        <f t="shared" si="62"/>
        <v>155646</v>
      </c>
      <c r="M58" s="51">
        <f t="shared" ref="M58" si="63">J58-D58</f>
        <v>155646</v>
      </c>
      <c r="N58" s="68">
        <f t="shared" ref="N58" si="64">K58-E58</f>
        <v>0</v>
      </c>
      <c r="O58" s="27">
        <f t="shared" ref="O58" si="65">L58-F58</f>
        <v>155646</v>
      </c>
      <c r="P58" s="26">
        <v>0</v>
      </c>
      <c r="Q58" s="68">
        <v>1</v>
      </c>
      <c r="R58" s="27">
        <v>0</v>
      </c>
    </row>
    <row r="59" spans="1:18" ht="25.5" x14ac:dyDescent="0.2">
      <c r="A59" s="29">
        <v>1</v>
      </c>
      <c r="B59" s="69" t="s">
        <v>87</v>
      </c>
      <c r="C59" s="75" t="s">
        <v>88</v>
      </c>
      <c r="D59" s="55">
        <f>D60+D65</f>
        <v>299958.53000000003</v>
      </c>
      <c r="E59" s="63">
        <f>E60</f>
        <v>0</v>
      </c>
      <c r="F59" s="56">
        <f t="shared" si="60"/>
        <v>299958.53000000003</v>
      </c>
      <c r="G59" s="50">
        <f>G60+G65</f>
        <v>285655</v>
      </c>
      <c r="H59" s="63">
        <f>H60</f>
        <v>0</v>
      </c>
      <c r="I59" s="56">
        <f t="shared" si="61"/>
        <v>285655</v>
      </c>
      <c r="J59" s="55">
        <f>J60+J65</f>
        <v>313401.36</v>
      </c>
      <c r="K59" s="63">
        <f>K60</f>
        <v>0</v>
      </c>
      <c r="L59" s="56">
        <f t="shared" si="62"/>
        <v>313401.36</v>
      </c>
      <c r="M59" s="55">
        <f t="shared" si="7"/>
        <v>13442.829999999958</v>
      </c>
      <c r="N59" s="63">
        <f t="shared" si="7"/>
        <v>0</v>
      </c>
      <c r="O59" s="56">
        <f t="shared" si="7"/>
        <v>13442.829999999958</v>
      </c>
      <c r="P59" s="55">
        <f t="shared" si="8"/>
        <v>109.71324149761075</v>
      </c>
      <c r="Q59" s="63">
        <v>0</v>
      </c>
      <c r="R59" s="56">
        <f t="shared" si="47"/>
        <v>109.71324149761075</v>
      </c>
    </row>
    <row r="60" spans="1:18" x14ac:dyDescent="0.2">
      <c r="A60" s="29">
        <v>1</v>
      </c>
      <c r="B60" s="69" t="s">
        <v>89</v>
      </c>
      <c r="C60" s="75" t="s">
        <v>90</v>
      </c>
      <c r="D60" s="55">
        <f>SUM(D61:D64)</f>
        <v>299815.64</v>
      </c>
      <c r="E60" s="66">
        <f>SUM(E61:E64)</f>
        <v>0</v>
      </c>
      <c r="F60" s="56">
        <f t="shared" si="60"/>
        <v>299815.64</v>
      </c>
      <c r="G60" s="50">
        <f>SUM(G61:G64)</f>
        <v>285530</v>
      </c>
      <c r="H60" s="66">
        <f>SUM(H61:H64)</f>
        <v>0</v>
      </c>
      <c r="I60" s="56">
        <f t="shared" si="61"/>
        <v>285530</v>
      </c>
      <c r="J60" s="55">
        <f>SUM(J61:J64)</f>
        <v>313138.12</v>
      </c>
      <c r="K60" s="66">
        <f>SUM(K61:K64)</f>
        <v>0</v>
      </c>
      <c r="L60" s="56">
        <f t="shared" si="62"/>
        <v>313138.12</v>
      </c>
      <c r="M60" s="55">
        <f t="shared" si="7"/>
        <v>13322.479999999981</v>
      </c>
      <c r="N60" s="63">
        <f t="shared" si="7"/>
        <v>0</v>
      </c>
      <c r="O60" s="56">
        <f t="shared" si="7"/>
        <v>13322.479999999981</v>
      </c>
      <c r="P60" s="55">
        <f t="shared" si="8"/>
        <v>109.66907855566841</v>
      </c>
      <c r="Q60" s="66">
        <v>0</v>
      </c>
      <c r="R60" s="56">
        <f t="shared" si="47"/>
        <v>109.66907855566841</v>
      </c>
    </row>
    <row r="61" spans="1:18" ht="51" hidden="1" x14ac:dyDescent="0.2">
      <c r="A61" s="29">
        <v>0</v>
      </c>
      <c r="B61" s="31" t="s">
        <v>91</v>
      </c>
      <c r="C61" s="30" t="s">
        <v>92</v>
      </c>
      <c r="D61" s="26">
        <v>0</v>
      </c>
      <c r="E61" s="22"/>
      <c r="F61" s="27">
        <f t="shared" si="60"/>
        <v>0</v>
      </c>
      <c r="G61" s="51">
        <v>0</v>
      </c>
      <c r="H61" s="22"/>
      <c r="I61" s="27">
        <f t="shared" si="61"/>
        <v>0</v>
      </c>
      <c r="J61" s="26">
        <v>0</v>
      </c>
      <c r="K61" s="22"/>
      <c r="L61" s="27">
        <f t="shared" si="62"/>
        <v>0</v>
      </c>
      <c r="M61" s="26">
        <f t="shared" si="7"/>
        <v>0</v>
      </c>
      <c r="N61" s="22">
        <f t="shared" si="7"/>
        <v>0</v>
      </c>
      <c r="O61" s="27">
        <f t="shared" si="7"/>
        <v>0</v>
      </c>
      <c r="P61" s="26">
        <v>0</v>
      </c>
      <c r="Q61" s="22">
        <v>0</v>
      </c>
      <c r="R61" s="27">
        <v>0</v>
      </c>
    </row>
    <row r="62" spans="1:18" x14ac:dyDescent="0.2">
      <c r="A62" s="29">
        <v>0</v>
      </c>
      <c r="B62" s="31" t="s">
        <v>93</v>
      </c>
      <c r="C62" s="30" t="s">
        <v>94</v>
      </c>
      <c r="D62" s="26">
        <v>4482.8100000000004</v>
      </c>
      <c r="E62" s="22"/>
      <c r="F62" s="27">
        <f t="shared" ref="F62:F64" si="66">D62+E62</f>
        <v>4482.8100000000004</v>
      </c>
      <c r="G62" s="51">
        <v>4670</v>
      </c>
      <c r="H62" s="22"/>
      <c r="I62" s="27">
        <f t="shared" ref="I62:I64" si="67">G62+H62</f>
        <v>4670</v>
      </c>
      <c r="J62" s="51">
        <v>5498.12</v>
      </c>
      <c r="K62" s="22"/>
      <c r="L62" s="27">
        <f t="shared" ref="L62:L64" si="68">J62+K62</f>
        <v>5498.12</v>
      </c>
      <c r="M62" s="26">
        <f t="shared" si="7"/>
        <v>1015.3099999999995</v>
      </c>
      <c r="N62" s="22">
        <f t="shared" si="7"/>
        <v>0</v>
      </c>
      <c r="O62" s="27">
        <f t="shared" si="7"/>
        <v>1015.3099999999995</v>
      </c>
      <c r="P62" s="26">
        <f t="shared" si="8"/>
        <v>117.73276231263384</v>
      </c>
      <c r="Q62" s="22">
        <v>0</v>
      </c>
      <c r="R62" s="27">
        <f t="shared" si="47"/>
        <v>117.73276231263384</v>
      </c>
    </row>
    <row r="63" spans="1:18" ht="25.5" x14ac:dyDescent="0.2">
      <c r="A63" s="29">
        <v>0</v>
      </c>
      <c r="B63" s="31" t="s">
        <v>95</v>
      </c>
      <c r="C63" s="30" t="s">
        <v>96</v>
      </c>
      <c r="D63" s="26">
        <v>295332.83</v>
      </c>
      <c r="E63" s="22"/>
      <c r="F63" s="27">
        <f t="shared" si="66"/>
        <v>295332.83</v>
      </c>
      <c r="G63" s="51">
        <v>280860</v>
      </c>
      <c r="H63" s="22"/>
      <c r="I63" s="27">
        <f t="shared" si="67"/>
        <v>280860</v>
      </c>
      <c r="J63" s="51">
        <v>307640</v>
      </c>
      <c r="K63" s="22"/>
      <c r="L63" s="27">
        <f t="shared" si="68"/>
        <v>307640</v>
      </c>
      <c r="M63" s="26">
        <f t="shared" si="7"/>
        <v>12307.169999999984</v>
      </c>
      <c r="N63" s="22">
        <f t="shared" si="7"/>
        <v>0</v>
      </c>
      <c r="O63" s="27">
        <f t="shared" si="7"/>
        <v>12307.169999999984</v>
      </c>
      <c r="P63" s="26">
        <f t="shared" si="8"/>
        <v>109.53499964395073</v>
      </c>
      <c r="Q63" s="22">
        <v>0</v>
      </c>
      <c r="R63" s="27">
        <f t="shared" si="47"/>
        <v>109.53499964395073</v>
      </c>
    </row>
    <row r="64" spans="1:18" ht="76.5" hidden="1" x14ac:dyDescent="0.2">
      <c r="A64" s="29">
        <v>0</v>
      </c>
      <c r="B64" s="31" t="s">
        <v>97</v>
      </c>
      <c r="C64" s="30" t="s">
        <v>98</v>
      </c>
      <c r="D64" s="26"/>
      <c r="E64" s="22"/>
      <c r="F64" s="27">
        <f t="shared" si="66"/>
        <v>0</v>
      </c>
      <c r="G64" s="51"/>
      <c r="H64" s="22"/>
      <c r="I64" s="27">
        <f t="shared" si="67"/>
        <v>0</v>
      </c>
      <c r="J64" s="26"/>
      <c r="K64" s="22"/>
      <c r="L64" s="27">
        <f t="shared" si="68"/>
        <v>0</v>
      </c>
      <c r="M64" s="26">
        <f t="shared" si="7"/>
        <v>0</v>
      </c>
      <c r="N64" s="22">
        <f t="shared" si="7"/>
        <v>0</v>
      </c>
      <c r="O64" s="27">
        <f t="shared" si="7"/>
        <v>0</v>
      </c>
      <c r="P64" s="26">
        <v>0</v>
      </c>
      <c r="Q64" s="22">
        <v>0</v>
      </c>
      <c r="R64" s="27">
        <v>0</v>
      </c>
    </row>
    <row r="65" spans="1:18" x14ac:dyDescent="0.2">
      <c r="A65" s="29">
        <v>1</v>
      </c>
      <c r="B65" s="69" t="s">
        <v>99</v>
      </c>
      <c r="C65" s="75" t="s">
        <v>100</v>
      </c>
      <c r="D65" s="55">
        <f>D66</f>
        <v>142.88999999999999</v>
      </c>
      <c r="E65" s="63">
        <f>E66</f>
        <v>0</v>
      </c>
      <c r="F65" s="56">
        <f>D65+E65</f>
        <v>142.88999999999999</v>
      </c>
      <c r="G65" s="50">
        <f>G66</f>
        <v>125</v>
      </c>
      <c r="H65" s="63">
        <f>H66</f>
        <v>0</v>
      </c>
      <c r="I65" s="56">
        <f>G65+H65</f>
        <v>125</v>
      </c>
      <c r="J65" s="55">
        <f>J66</f>
        <v>263.24</v>
      </c>
      <c r="K65" s="63">
        <f>K66</f>
        <v>0</v>
      </c>
      <c r="L65" s="56">
        <f>J65+K65</f>
        <v>263.24</v>
      </c>
      <c r="M65" s="55">
        <f t="shared" si="7"/>
        <v>120.35000000000002</v>
      </c>
      <c r="N65" s="63">
        <f t="shared" si="7"/>
        <v>0</v>
      </c>
      <c r="O65" s="56">
        <f t="shared" si="7"/>
        <v>120.35000000000002</v>
      </c>
      <c r="P65" s="55">
        <f t="shared" si="8"/>
        <v>210.59200000000001</v>
      </c>
      <c r="Q65" s="63">
        <v>0</v>
      </c>
      <c r="R65" s="56">
        <f t="shared" si="47"/>
        <v>210.59200000000001</v>
      </c>
    </row>
    <row r="66" spans="1:18" ht="51" x14ac:dyDescent="0.2">
      <c r="A66" s="29">
        <v>0</v>
      </c>
      <c r="B66" s="31" t="s">
        <v>101</v>
      </c>
      <c r="C66" s="30" t="s">
        <v>102</v>
      </c>
      <c r="D66" s="26">
        <v>142.88999999999999</v>
      </c>
      <c r="E66" s="22"/>
      <c r="F66" s="27">
        <f>D66+E66</f>
        <v>142.88999999999999</v>
      </c>
      <c r="G66" s="51">
        <v>125</v>
      </c>
      <c r="H66" s="22"/>
      <c r="I66" s="27">
        <f>G66+H66</f>
        <v>125</v>
      </c>
      <c r="J66" s="51">
        <v>263.24</v>
      </c>
      <c r="K66" s="22"/>
      <c r="L66" s="27">
        <f>J66+K66</f>
        <v>263.24</v>
      </c>
      <c r="M66" s="26">
        <f t="shared" si="7"/>
        <v>120.35000000000002</v>
      </c>
      <c r="N66" s="22">
        <f t="shared" si="7"/>
        <v>0</v>
      </c>
      <c r="O66" s="27">
        <f t="shared" si="7"/>
        <v>120.35000000000002</v>
      </c>
      <c r="P66" s="26">
        <f t="shared" si="8"/>
        <v>210.59200000000001</v>
      </c>
      <c r="Q66" s="22">
        <v>0</v>
      </c>
      <c r="R66" s="27">
        <f t="shared" si="47"/>
        <v>210.59200000000001</v>
      </c>
    </row>
    <row r="67" spans="1:18" x14ac:dyDescent="0.2">
      <c r="A67" s="29">
        <v>1</v>
      </c>
      <c r="B67" s="69" t="s">
        <v>103</v>
      </c>
      <c r="C67" s="75" t="s">
        <v>104</v>
      </c>
      <c r="D67" s="55">
        <f>D68</f>
        <v>15597.58</v>
      </c>
      <c r="E67" s="63">
        <f>E68</f>
        <v>0</v>
      </c>
      <c r="F67" s="56">
        <f>D67+E67</f>
        <v>15597.58</v>
      </c>
      <c r="G67" s="55">
        <f>G68</f>
        <v>67000</v>
      </c>
      <c r="H67" s="63">
        <f>H68</f>
        <v>0</v>
      </c>
      <c r="I67" s="56">
        <f>G67+H67</f>
        <v>67000</v>
      </c>
      <c r="J67" s="55">
        <f>J68</f>
        <v>80906.7</v>
      </c>
      <c r="K67" s="63">
        <f>K68</f>
        <v>1590.89</v>
      </c>
      <c r="L67" s="56">
        <f>J67+K67</f>
        <v>82497.59</v>
      </c>
      <c r="M67" s="55">
        <f t="shared" si="7"/>
        <v>65309.119999999995</v>
      </c>
      <c r="N67" s="49">
        <f t="shared" si="7"/>
        <v>1590.89</v>
      </c>
      <c r="O67" s="56">
        <f t="shared" si="7"/>
        <v>66900.009999999995</v>
      </c>
      <c r="P67" s="64">
        <v>0</v>
      </c>
      <c r="Q67" s="63">
        <v>0</v>
      </c>
      <c r="R67" s="64">
        <v>0</v>
      </c>
    </row>
    <row r="68" spans="1:18" x14ac:dyDescent="0.2">
      <c r="A68" s="29">
        <v>1</v>
      </c>
      <c r="B68" s="69" t="s">
        <v>105</v>
      </c>
      <c r="C68" s="75" t="s">
        <v>84</v>
      </c>
      <c r="D68" s="55">
        <f>SUM(D69:D71)</f>
        <v>15597.58</v>
      </c>
      <c r="E68" s="66">
        <f>SUM(E69:E71)</f>
        <v>0</v>
      </c>
      <c r="F68" s="56">
        <f>D68+E68</f>
        <v>15597.58</v>
      </c>
      <c r="G68" s="55">
        <f>SUM(G69:G71)</f>
        <v>67000</v>
      </c>
      <c r="H68" s="66">
        <f>SUM(H69:H71)</f>
        <v>0</v>
      </c>
      <c r="I68" s="56">
        <f>G68+H68</f>
        <v>67000</v>
      </c>
      <c r="J68" s="55">
        <f>SUM(J69:J71)</f>
        <v>80906.7</v>
      </c>
      <c r="K68" s="66">
        <f>SUM(K69:K71)</f>
        <v>1590.89</v>
      </c>
      <c r="L68" s="56">
        <f>J68+K68</f>
        <v>82497.59</v>
      </c>
      <c r="M68" s="55">
        <f t="shared" si="7"/>
        <v>65309.119999999995</v>
      </c>
      <c r="N68" s="49">
        <f t="shared" si="7"/>
        <v>1590.89</v>
      </c>
      <c r="O68" s="56">
        <f t="shared" si="7"/>
        <v>66900.009999999995</v>
      </c>
      <c r="P68" s="64">
        <v>0</v>
      </c>
      <c r="Q68" s="66">
        <v>0</v>
      </c>
      <c r="R68" s="64">
        <v>0</v>
      </c>
    </row>
    <row r="69" spans="1:18" x14ac:dyDescent="0.2">
      <c r="A69" s="29">
        <v>0</v>
      </c>
      <c r="B69" s="31" t="s">
        <v>106</v>
      </c>
      <c r="C69" s="30" t="s">
        <v>84</v>
      </c>
      <c r="D69" s="26">
        <v>13105.08</v>
      </c>
      <c r="E69" s="22"/>
      <c r="F69" s="27">
        <f>D69+E69</f>
        <v>13105.08</v>
      </c>
      <c r="G69" s="51">
        <v>67000</v>
      </c>
      <c r="H69" s="22"/>
      <c r="I69" s="27">
        <f>G69+H69</f>
        <v>67000</v>
      </c>
      <c r="J69" s="51">
        <v>80906.7</v>
      </c>
      <c r="K69" s="22"/>
      <c r="L69" s="27">
        <f>J69+K69</f>
        <v>80906.7</v>
      </c>
      <c r="M69" s="26">
        <f t="shared" si="7"/>
        <v>67801.62</v>
      </c>
      <c r="N69" s="22">
        <f t="shared" si="7"/>
        <v>0</v>
      </c>
      <c r="O69" s="27">
        <f t="shared" si="7"/>
        <v>67801.62</v>
      </c>
      <c r="P69" s="26">
        <v>0</v>
      </c>
      <c r="Q69" s="22">
        <v>0</v>
      </c>
      <c r="R69" s="27">
        <v>0</v>
      </c>
    </row>
    <row r="70" spans="1:18" ht="51" x14ac:dyDescent="0.2">
      <c r="A70" s="29">
        <v>0</v>
      </c>
      <c r="B70" s="31" t="s">
        <v>107</v>
      </c>
      <c r="C70" s="30" t="s">
        <v>108</v>
      </c>
      <c r="D70" s="26"/>
      <c r="E70" s="22">
        <v>0</v>
      </c>
      <c r="F70" s="27">
        <f t="shared" ref="F70:F71" si="69">D70+E70</f>
        <v>0</v>
      </c>
      <c r="G70" s="51">
        <v>0</v>
      </c>
      <c r="H70" s="22">
        <v>0</v>
      </c>
      <c r="I70" s="27">
        <f t="shared" ref="I70:I71" si="70">G70+H70</f>
        <v>0</v>
      </c>
      <c r="J70" s="26"/>
      <c r="K70" s="22">
        <v>1590.89</v>
      </c>
      <c r="L70" s="27">
        <f t="shared" ref="L70:L71" si="71">J70+K70</f>
        <v>1590.89</v>
      </c>
      <c r="M70" s="26">
        <f t="shared" si="7"/>
        <v>0</v>
      </c>
      <c r="N70" s="22">
        <f t="shared" si="7"/>
        <v>1590.89</v>
      </c>
      <c r="O70" s="27">
        <f t="shared" si="7"/>
        <v>1590.89</v>
      </c>
      <c r="P70" s="26">
        <v>0</v>
      </c>
      <c r="Q70" s="22">
        <v>0</v>
      </c>
      <c r="R70" s="27">
        <v>0</v>
      </c>
    </row>
    <row r="71" spans="1:18" ht="76.5" x14ac:dyDescent="0.2">
      <c r="A71" s="29">
        <v>0</v>
      </c>
      <c r="B71" s="31" t="s">
        <v>109</v>
      </c>
      <c r="C71" s="30" t="s">
        <v>110</v>
      </c>
      <c r="D71" s="26">
        <v>2492.5</v>
      </c>
      <c r="E71" s="22"/>
      <c r="F71" s="27">
        <f t="shared" si="69"/>
        <v>2492.5</v>
      </c>
      <c r="G71" s="51"/>
      <c r="H71" s="22"/>
      <c r="I71" s="27">
        <f t="shared" si="70"/>
        <v>0</v>
      </c>
      <c r="J71" s="26"/>
      <c r="K71" s="22"/>
      <c r="L71" s="27">
        <f t="shared" si="71"/>
        <v>0</v>
      </c>
      <c r="M71" s="26">
        <f t="shared" si="7"/>
        <v>-2492.5</v>
      </c>
      <c r="N71" s="22">
        <f t="shared" si="7"/>
        <v>0</v>
      </c>
      <c r="O71" s="27">
        <f t="shared" si="7"/>
        <v>-2492.5</v>
      </c>
      <c r="P71" s="26">
        <v>0</v>
      </c>
      <c r="Q71" s="22">
        <v>0</v>
      </c>
      <c r="R71" s="27">
        <v>0</v>
      </c>
    </row>
    <row r="72" spans="1:18" x14ac:dyDescent="0.2">
      <c r="A72" s="29">
        <v>1</v>
      </c>
      <c r="B72" s="69" t="s">
        <v>111</v>
      </c>
      <c r="C72" s="75" t="s">
        <v>112</v>
      </c>
      <c r="D72" s="64">
        <f>D78+D73</f>
        <v>0</v>
      </c>
      <c r="E72" s="49">
        <f>E78+E73</f>
        <v>1934597.9300000002</v>
      </c>
      <c r="F72" s="79">
        <f>D72+E72</f>
        <v>1934597.9300000002</v>
      </c>
      <c r="G72" s="66">
        <f>G78+G73</f>
        <v>0</v>
      </c>
      <c r="H72" s="66">
        <f>H78+H73</f>
        <v>73285</v>
      </c>
      <c r="I72" s="67">
        <f>G72+H72</f>
        <v>73285</v>
      </c>
      <c r="J72" s="64">
        <f>J78+J73</f>
        <v>0</v>
      </c>
      <c r="K72" s="49">
        <f>K78+K73</f>
        <v>11873729.479999999</v>
      </c>
      <c r="L72" s="79">
        <f>J72+K72</f>
        <v>11873729.479999999</v>
      </c>
      <c r="M72" s="66">
        <f>M78+M73</f>
        <v>0</v>
      </c>
      <c r="N72" s="66">
        <f>N78+N73</f>
        <v>9939131.5499999989</v>
      </c>
      <c r="O72" s="67">
        <f>M72+N72</f>
        <v>9939131.5499999989</v>
      </c>
      <c r="P72" s="64">
        <v>0</v>
      </c>
      <c r="Q72" s="66">
        <f t="shared" si="56"/>
        <v>16202.127966159511</v>
      </c>
      <c r="R72" s="67">
        <f t="shared" si="47"/>
        <v>16202.127966159511</v>
      </c>
    </row>
    <row r="73" spans="1:18" ht="25.5" x14ac:dyDescent="0.2">
      <c r="A73" s="29">
        <v>1</v>
      </c>
      <c r="B73" s="69" t="s">
        <v>113</v>
      </c>
      <c r="C73" s="75" t="s">
        <v>114</v>
      </c>
      <c r="D73" s="64">
        <f>SUM(D74:D77)</f>
        <v>0</v>
      </c>
      <c r="E73" s="49">
        <f>SUM(E74:E77)</f>
        <v>52927.53</v>
      </c>
      <c r="F73" s="79">
        <f>D73+E73</f>
        <v>52927.53</v>
      </c>
      <c r="G73" s="66">
        <f>SUM(G74:G77)</f>
        <v>0</v>
      </c>
      <c r="H73" s="66">
        <f>SUM(H74:H77)</f>
        <v>73285</v>
      </c>
      <c r="I73" s="67">
        <f>G73+H73</f>
        <v>73285</v>
      </c>
      <c r="J73" s="64">
        <f>SUM(J74:J77)</f>
        <v>0</v>
      </c>
      <c r="K73" s="49">
        <f>SUM(K74:K77)</f>
        <v>39225.279999999999</v>
      </c>
      <c r="L73" s="79">
        <f>J73+K73</f>
        <v>39225.279999999999</v>
      </c>
      <c r="M73" s="66">
        <f>SUM(M74:M77)</f>
        <v>0</v>
      </c>
      <c r="N73" s="66">
        <f>SUM(N74:N77)</f>
        <v>-13702.249999999996</v>
      </c>
      <c r="O73" s="67">
        <f>M73+N73</f>
        <v>-13702.249999999996</v>
      </c>
      <c r="P73" s="64">
        <v>0</v>
      </c>
      <c r="Q73" s="66">
        <f t="shared" si="56"/>
        <v>53.524295558436243</v>
      </c>
      <c r="R73" s="67">
        <f t="shared" si="47"/>
        <v>53.524295558436243</v>
      </c>
    </row>
    <row r="74" spans="1:18" ht="25.5" x14ac:dyDescent="0.2">
      <c r="A74" s="29">
        <v>0</v>
      </c>
      <c r="B74" s="31" t="s">
        <v>115</v>
      </c>
      <c r="C74" s="30" t="s">
        <v>116</v>
      </c>
      <c r="D74" s="26"/>
      <c r="E74" s="22">
        <v>592.20000000000005</v>
      </c>
      <c r="F74" s="27">
        <f>D74+E74</f>
        <v>592.20000000000005</v>
      </c>
      <c r="G74" s="51"/>
      <c r="H74" s="22">
        <v>0</v>
      </c>
      <c r="I74" s="27">
        <f>G74+H74</f>
        <v>0</v>
      </c>
      <c r="J74" s="26"/>
      <c r="K74" s="22">
        <v>0</v>
      </c>
      <c r="L74" s="27">
        <f>J74+K74</f>
        <v>0</v>
      </c>
      <c r="M74" s="26">
        <f t="shared" si="7"/>
        <v>0</v>
      </c>
      <c r="N74" s="22">
        <f t="shared" si="7"/>
        <v>-592.20000000000005</v>
      </c>
      <c r="O74" s="27">
        <f t="shared" si="7"/>
        <v>-592.20000000000005</v>
      </c>
      <c r="P74" s="26">
        <v>0</v>
      </c>
      <c r="Q74" s="22">
        <v>0</v>
      </c>
      <c r="R74" s="27">
        <v>0</v>
      </c>
    </row>
    <row r="75" spans="1:18" ht="25.5" x14ac:dyDescent="0.2">
      <c r="A75" s="29">
        <v>0</v>
      </c>
      <c r="B75" s="31" t="s">
        <v>117</v>
      </c>
      <c r="C75" s="30" t="s">
        <v>118</v>
      </c>
      <c r="D75" s="26"/>
      <c r="E75" s="22">
        <v>37086.74</v>
      </c>
      <c r="F75" s="27">
        <f t="shared" ref="F75:F77" si="72">D75+E75</f>
        <v>37086.74</v>
      </c>
      <c r="G75" s="51"/>
      <c r="H75" s="22">
        <v>50000</v>
      </c>
      <c r="I75" s="27">
        <f t="shared" ref="I75:I77" si="73">G75+H75</f>
        <v>50000</v>
      </c>
      <c r="J75" s="26"/>
      <c r="K75" s="22">
        <v>6984.34</v>
      </c>
      <c r="L75" s="27">
        <f t="shared" ref="L75:L77" si="74">J75+K75</f>
        <v>6984.34</v>
      </c>
      <c r="M75" s="26">
        <f t="shared" si="7"/>
        <v>0</v>
      </c>
      <c r="N75" s="22">
        <f t="shared" si="7"/>
        <v>-30102.399999999998</v>
      </c>
      <c r="O75" s="27">
        <f t="shared" si="7"/>
        <v>-30102.399999999998</v>
      </c>
      <c r="P75" s="26">
        <v>0</v>
      </c>
      <c r="Q75" s="22">
        <f t="shared" si="56"/>
        <v>13.968679999999999</v>
      </c>
      <c r="R75" s="27">
        <f t="shared" si="47"/>
        <v>13.968679999999999</v>
      </c>
    </row>
    <row r="76" spans="1:18" ht="38.25" x14ac:dyDescent="0.2">
      <c r="A76" s="29">
        <v>0</v>
      </c>
      <c r="B76" s="31" t="s">
        <v>119</v>
      </c>
      <c r="C76" s="30" t="s">
        <v>120</v>
      </c>
      <c r="D76" s="26"/>
      <c r="E76" s="22">
        <v>15248.59</v>
      </c>
      <c r="F76" s="27">
        <f t="shared" si="72"/>
        <v>15248.59</v>
      </c>
      <c r="G76" s="51"/>
      <c r="H76" s="22">
        <v>23285</v>
      </c>
      <c r="I76" s="27">
        <f t="shared" si="73"/>
        <v>23285</v>
      </c>
      <c r="J76" s="26"/>
      <c r="K76" s="22">
        <v>32011.74</v>
      </c>
      <c r="L76" s="27">
        <f t="shared" si="74"/>
        <v>32011.74</v>
      </c>
      <c r="M76" s="26">
        <f t="shared" si="7"/>
        <v>0</v>
      </c>
      <c r="N76" s="22">
        <f t="shared" si="7"/>
        <v>16763.150000000001</v>
      </c>
      <c r="O76" s="27">
        <f t="shared" si="7"/>
        <v>16763.150000000001</v>
      </c>
      <c r="P76" s="26">
        <v>0</v>
      </c>
      <c r="Q76" s="22">
        <f t="shared" si="56"/>
        <v>137.47794717629375</v>
      </c>
      <c r="R76" s="27">
        <f t="shared" si="47"/>
        <v>137.47794717629375</v>
      </c>
    </row>
    <row r="77" spans="1:18" ht="38.25" x14ac:dyDescent="0.2">
      <c r="A77" s="29">
        <v>0</v>
      </c>
      <c r="B77" s="31" t="s">
        <v>121</v>
      </c>
      <c r="C77" s="30" t="s">
        <v>122</v>
      </c>
      <c r="D77" s="26"/>
      <c r="E77" s="22">
        <v>0</v>
      </c>
      <c r="F77" s="27">
        <f t="shared" si="72"/>
        <v>0</v>
      </c>
      <c r="G77" s="51"/>
      <c r="H77" s="22">
        <v>0</v>
      </c>
      <c r="I77" s="27">
        <f t="shared" si="73"/>
        <v>0</v>
      </c>
      <c r="J77" s="26"/>
      <c r="K77" s="22">
        <v>229.2</v>
      </c>
      <c r="L77" s="27">
        <f t="shared" si="74"/>
        <v>229.2</v>
      </c>
      <c r="M77" s="26">
        <f t="shared" si="7"/>
        <v>0</v>
      </c>
      <c r="N77" s="22">
        <f t="shared" si="7"/>
        <v>229.2</v>
      </c>
      <c r="O77" s="27">
        <f t="shared" si="7"/>
        <v>229.2</v>
      </c>
      <c r="P77" s="26">
        <v>0</v>
      </c>
      <c r="Q77" s="22">
        <v>0</v>
      </c>
      <c r="R77" s="27">
        <v>0</v>
      </c>
    </row>
    <row r="78" spans="1:18" ht="25.5" x14ac:dyDescent="0.2">
      <c r="A78" s="29">
        <v>1</v>
      </c>
      <c r="B78" s="69" t="s">
        <v>123</v>
      </c>
      <c r="C78" s="75" t="s">
        <v>124</v>
      </c>
      <c r="D78" s="64">
        <f>SUM(D79:D80)</f>
        <v>0</v>
      </c>
      <c r="E78" s="66">
        <f>SUM(E79:E80)</f>
        <v>1881670.4000000001</v>
      </c>
      <c r="F78" s="67">
        <f t="shared" ref="F78:F90" si="75">D78+E78</f>
        <v>1881670.4000000001</v>
      </c>
      <c r="G78" s="66">
        <f>SUM(G79:G80)</f>
        <v>0</v>
      </c>
      <c r="H78" s="66">
        <f>SUM(H79:H80)</f>
        <v>0</v>
      </c>
      <c r="I78" s="67">
        <f>G78+H78</f>
        <v>0</v>
      </c>
      <c r="J78" s="64">
        <f>SUM(J79:J80)</f>
        <v>0</v>
      </c>
      <c r="K78" s="49">
        <f>SUM(K79:K80)</f>
        <v>11834504.199999999</v>
      </c>
      <c r="L78" s="79">
        <f t="shared" ref="L78:L90" si="76">J78+K78</f>
        <v>11834504.199999999</v>
      </c>
      <c r="M78" s="64">
        <f t="shared" si="7"/>
        <v>0</v>
      </c>
      <c r="N78" s="49">
        <f t="shared" si="7"/>
        <v>9952833.7999999989</v>
      </c>
      <c r="O78" s="56">
        <f t="shared" si="7"/>
        <v>9952833.7999999989</v>
      </c>
      <c r="P78" s="64">
        <v>0</v>
      </c>
      <c r="Q78" s="66">
        <v>0</v>
      </c>
      <c r="R78" s="67">
        <v>0</v>
      </c>
    </row>
    <row r="79" spans="1:18" x14ac:dyDescent="0.2">
      <c r="A79" s="29">
        <v>0</v>
      </c>
      <c r="B79" s="31" t="s">
        <v>125</v>
      </c>
      <c r="C79" s="30" t="s">
        <v>126</v>
      </c>
      <c r="D79" s="26"/>
      <c r="E79" s="22">
        <v>1821196.85</v>
      </c>
      <c r="F79" s="27">
        <f t="shared" si="75"/>
        <v>1821196.85</v>
      </c>
      <c r="G79" s="51"/>
      <c r="H79" s="22"/>
      <c r="I79" s="27">
        <f>G79+H79</f>
        <v>0</v>
      </c>
      <c r="J79" s="26"/>
      <c r="K79" s="22">
        <v>10423209.25</v>
      </c>
      <c r="L79" s="27">
        <f t="shared" si="76"/>
        <v>10423209.25</v>
      </c>
      <c r="M79" s="26">
        <f t="shared" si="7"/>
        <v>0</v>
      </c>
      <c r="N79" s="22">
        <f t="shared" si="7"/>
        <v>8602012.4000000004</v>
      </c>
      <c r="O79" s="27">
        <f t="shared" si="7"/>
        <v>8602012.4000000004</v>
      </c>
      <c r="P79" s="26">
        <v>0</v>
      </c>
      <c r="Q79" s="22">
        <v>0</v>
      </c>
      <c r="R79" s="27">
        <v>0</v>
      </c>
    </row>
    <row r="80" spans="1:18" ht="76.5" x14ac:dyDescent="0.2">
      <c r="A80" s="29">
        <v>0</v>
      </c>
      <c r="B80" s="31" t="s">
        <v>127</v>
      </c>
      <c r="C80" s="30" t="s">
        <v>211</v>
      </c>
      <c r="D80" s="26"/>
      <c r="E80" s="22">
        <v>60473.55</v>
      </c>
      <c r="F80" s="27">
        <f t="shared" si="75"/>
        <v>60473.55</v>
      </c>
      <c r="G80" s="51"/>
      <c r="H80" s="22"/>
      <c r="I80" s="27">
        <f>G80+H80</f>
        <v>0</v>
      </c>
      <c r="J80" s="26"/>
      <c r="K80" s="22">
        <v>1411294.95</v>
      </c>
      <c r="L80" s="27">
        <f t="shared" si="76"/>
        <v>1411294.95</v>
      </c>
      <c r="M80" s="26">
        <f t="shared" si="7"/>
        <v>0</v>
      </c>
      <c r="N80" s="22">
        <f t="shared" si="7"/>
        <v>1350821.4</v>
      </c>
      <c r="O80" s="27">
        <f t="shared" si="7"/>
        <v>1350821.4</v>
      </c>
      <c r="P80" s="26">
        <v>0</v>
      </c>
      <c r="Q80" s="22">
        <v>0</v>
      </c>
      <c r="R80" s="27">
        <v>0</v>
      </c>
    </row>
    <row r="81" spans="1:18" x14ac:dyDescent="0.2">
      <c r="A81" s="29"/>
      <c r="B81" s="83">
        <v>30000000</v>
      </c>
      <c r="C81" s="75" t="s">
        <v>204</v>
      </c>
      <c r="D81" s="65">
        <f>D82</f>
        <v>0</v>
      </c>
      <c r="E81" s="63">
        <f>E82</f>
        <v>0</v>
      </c>
      <c r="F81" s="67">
        <f t="shared" si="75"/>
        <v>0</v>
      </c>
      <c r="G81" s="94">
        <f>G82</f>
        <v>0</v>
      </c>
      <c r="H81" s="63">
        <f>H82</f>
        <v>0</v>
      </c>
      <c r="I81" s="67">
        <f>G81+H81</f>
        <v>0</v>
      </c>
      <c r="J81" s="65">
        <f>J82</f>
        <v>0</v>
      </c>
      <c r="K81" s="49">
        <f>K82</f>
        <v>12</v>
      </c>
      <c r="L81" s="56">
        <f t="shared" si="76"/>
        <v>12</v>
      </c>
      <c r="M81" s="64">
        <f t="shared" ref="M81:M82" si="77">J81-D81</f>
        <v>0</v>
      </c>
      <c r="N81" s="49">
        <f>K81-E81</f>
        <v>12</v>
      </c>
      <c r="O81" s="56">
        <f t="shared" ref="O81:O83" si="78">L81-F81</f>
        <v>12</v>
      </c>
      <c r="P81" s="66">
        <v>0</v>
      </c>
      <c r="Q81" s="66">
        <v>0</v>
      </c>
      <c r="R81" s="66">
        <v>0</v>
      </c>
    </row>
    <row r="82" spans="1:18" s="81" customFormat="1" x14ac:dyDescent="0.2">
      <c r="A82" s="29"/>
      <c r="B82" s="83">
        <v>31000000</v>
      </c>
      <c r="C82" s="75" t="s">
        <v>205</v>
      </c>
      <c r="D82" s="65">
        <f>D83</f>
        <v>0</v>
      </c>
      <c r="E82" s="63">
        <f>E83</f>
        <v>0</v>
      </c>
      <c r="F82" s="67">
        <f t="shared" si="75"/>
        <v>0</v>
      </c>
      <c r="G82" s="94">
        <f>G83</f>
        <v>0</v>
      </c>
      <c r="H82" s="63">
        <f>H83</f>
        <v>0</v>
      </c>
      <c r="I82" s="67">
        <f>G82+H82</f>
        <v>0</v>
      </c>
      <c r="J82" s="65">
        <f>J83</f>
        <v>0</v>
      </c>
      <c r="K82" s="49">
        <f>K83</f>
        <v>12</v>
      </c>
      <c r="L82" s="56">
        <f t="shared" si="76"/>
        <v>12</v>
      </c>
      <c r="M82" s="64">
        <f t="shared" si="77"/>
        <v>0</v>
      </c>
      <c r="N82" s="49">
        <f>K82-E82</f>
        <v>12</v>
      </c>
      <c r="O82" s="56">
        <f t="shared" si="78"/>
        <v>12</v>
      </c>
      <c r="P82" s="66">
        <v>0</v>
      </c>
      <c r="Q82" s="66">
        <v>0</v>
      </c>
      <c r="R82" s="66">
        <v>0</v>
      </c>
    </row>
    <row r="83" spans="1:18" s="81" customFormat="1" ht="38.25" x14ac:dyDescent="0.2">
      <c r="A83" s="29"/>
      <c r="B83" s="31">
        <v>31030000</v>
      </c>
      <c r="C83" s="30" t="s">
        <v>206</v>
      </c>
      <c r="D83" s="26"/>
      <c r="E83" s="22">
        <v>0</v>
      </c>
      <c r="F83" s="27">
        <f t="shared" si="75"/>
        <v>0</v>
      </c>
      <c r="G83" s="51"/>
      <c r="H83" s="22">
        <v>0</v>
      </c>
      <c r="I83" s="27">
        <v>0</v>
      </c>
      <c r="J83" s="26"/>
      <c r="K83" s="22">
        <v>12</v>
      </c>
      <c r="L83" s="27">
        <f t="shared" si="76"/>
        <v>12</v>
      </c>
      <c r="M83" s="22">
        <f t="shared" ref="M83:N83" si="79">J83-D83</f>
        <v>0</v>
      </c>
      <c r="N83" s="22">
        <f t="shared" si="79"/>
        <v>12</v>
      </c>
      <c r="O83" s="27">
        <f t="shared" si="78"/>
        <v>12</v>
      </c>
      <c r="P83" s="26">
        <v>0</v>
      </c>
      <c r="Q83" s="22">
        <v>0</v>
      </c>
      <c r="R83" s="27">
        <v>0</v>
      </c>
    </row>
    <row r="84" spans="1:18" x14ac:dyDescent="0.2">
      <c r="A84" s="29">
        <v>1</v>
      </c>
      <c r="B84" s="69" t="s">
        <v>128</v>
      </c>
      <c r="C84" s="75" t="s">
        <v>129</v>
      </c>
      <c r="D84" s="55">
        <f>D85</f>
        <v>16216347</v>
      </c>
      <c r="E84" s="49">
        <f>E85</f>
        <v>30100</v>
      </c>
      <c r="F84" s="56">
        <f t="shared" si="75"/>
        <v>16246447</v>
      </c>
      <c r="G84" s="50">
        <f>G85</f>
        <v>20713547</v>
      </c>
      <c r="H84" s="49">
        <f>H85</f>
        <v>1344997</v>
      </c>
      <c r="I84" s="56">
        <f t="shared" ref="I84:I90" si="80">G84+H84</f>
        <v>22058544</v>
      </c>
      <c r="J84" s="55">
        <f>J85</f>
        <v>20713547</v>
      </c>
      <c r="K84" s="49">
        <f>K85</f>
        <v>1500</v>
      </c>
      <c r="L84" s="56">
        <f t="shared" si="76"/>
        <v>20715047</v>
      </c>
      <c r="M84" s="55">
        <f t="shared" ref="M84:O105" si="81">J84-D84</f>
        <v>4497200</v>
      </c>
      <c r="N84" s="49">
        <f t="shared" si="81"/>
        <v>-28600</v>
      </c>
      <c r="O84" s="56">
        <f t="shared" si="81"/>
        <v>4468600</v>
      </c>
      <c r="P84" s="55">
        <f t="shared" si="8"/>
        <v>100</v>
      </c>
      <c r="Q84" s="49">
        <f t="shared" si="56"/>
        <v>0.11152441232210927</v>
      </c>
      <c r="R84" s="56">
        <f t="shared" si="47"/>
        <v>93.909403086622575</v>
      </c>
    </row>
    <row r="85" spans="1:18" x14ac:dyDescent="0.2">
      <c r="A85" s="29">
        <v>1</v>
      </c>
      <c r="B85" s="69" t="s">
        <v>130</v>
      </c>
      <c r="C85" s="75" t="s">
        <v>131</v>
      </c>
      <c r="D85" s="55">
        <f>D86+D89+D97</f>
        <v>16216347</v>
      </c>
      <c r="E85" s="50">
        <f>E86+E89+E97</f>
        <v>30100</v>
      </c>
      <c r="F85" s="56">
        <f t="shared" si="75"/>
        <v>16246447</v>
      </c>
      <c r="G85" s="50">
        <f>G86+G89+G97</f>
        <v>20713547</v>
      </c>
      <c r="H85" s="50">
        <f>H86+H89+H97</f>
        <v>1344997</v>
      </c>
      <c r="I85" s="56">
        <f t="shared" si="80"/>
        <v>22058544</v>
      </c>
      <c r="J85" s="55">
        <f>J86+J89+J97</f>
        <v>20713547</v>
      </c>
      <c r="K85" s="50">
        <f>K86+K89+K97</f>
        <v>1500</v>
      </c>
      <c r="L85" s="56">
        <f t="shared" si="76"/>
        <v>20715047</v>
      </c>
      <c r="M85" s="55">
        <f t="shared" si="81"/>
        <v>4497200</v>
      </c>
      <c r="N85" s="49">
        <f t="shared" si="81"/>
        <v>-28600</v>
      </c>
      <c r="O85" s="56">
        <f t="shared" si="81"/>
        <v>4468600</v>
      </c>
      <c r="P85" s="55">
        <f t="shared" ref="P85:P105" si="82">J85/G85*100</f>
        <v>100</v>
      </c>
      <c r="Q85" s="50">
        <f t="shared" si="56"/>
        <v>0.11152441232210927</v>
      </c>
      <c r="R85" s="56">
        <f t="shared" si="47"/>
        <v>93.909403086622575</v>
      </c>
    </row>
    <row r="86" spans="1:18" x14ac:dyDescent="0.2">
      <c r="A86" s="29">
        <v>1</v>
      </c>
      <c r="B86" s="69" t="s">
        <v>132</v>
      </c>
      <c r="C86" s="75" t="s">
        <v>133</v>
      </c>
      <c r="D86" s="55">
        <f>SUM(D87:D88)</f>
        <v>4531800</v>
      </c>
      <c r="E86" s="66">
        <f>SUM(E87:E88)</f>
        <v>0</v>
      </c>
      <c r="F86" s="56">
        <f t="shared" si="75"/>
        <v>4531800</v>
      </c>
      <c r="G86" s="50">
        <f>SUM(G87:G88)</f>
        <v>4409400</v>
      </c>
      <c r="H86" s="66">
        <f>SUM(H87:H88)</f>
        <v>0</v>
      </c>
      <c r="I86" s="56">
        <f t="shared" si="80"/>
        <v>4409400</v>
      </c>
      <c r="J86" s="55">
        <f>SUM(J87:J88)</f>
        <v>4409400</v>
      </c>
      <c r="K86" s="66">
        <f>SUM(K87:K88)</f>
        <v>0</v>
      </c>
      <c r="L86" s="56">
        <f t="shared" si="76"/>
        <v>4409400</v>
      </c>
      <c r="M86" s="55">
        <f t="shared" si="81"/>
        <v>-122400</v>
      </c>
      <c r="N86" s="63">
        <f t="shared" si="81"/>
        <v>0</v>
      </c>
      <c r="O86" s="56">
        <f t="shared" si="81"/>
        <v>-122400</v>
      </c>
      <c r="P86" s="55">
        <f t="shared" si="82"/>
        <v>100</v>
      </c>
      <c r="Q86" s="66">
        <v>0</v>
      </c>
      <c r="R86" s="56">
        <f t="shared" si="47"/>
        <v>100</v>
      </c>
    </row>
    <row r="87" spans="1:18" x14ac:dyDescent="0.2">
      <c r="A87" s="29">
        <v>0</v>
      </c>
      <c r="B87" s="31" t="s">
        <v>134</v>
      </c>
      <c r="C87" s="30" t="s">
        <v>135</v>
      </c>
      <c r="D87" s="26">
        <v>4531800</v>
      </c>
      <c r="E87" s="22"/>
      <c r="F87" s="27">
        <f t="shared" si="75"/>
        <v>4531800</v>
      </c>
      <c r="G87" s="51">
        <v>4345800</v>
      </c>
      <c r="H87" s="22"/>
      <c r="I87" s="27">
        <f t="shared" si="80"/>
        <v>4345800</v>
      </c>
      <c r="J87" s="51">
        <v>4345800</v>
      </c>
      <c r="K87" s="22"/>
      <c r="L87" s="27">
        <f t="shared" si="76"/>
        <v>4345800</v>
      </c>
      <c r="M87" s="26">
        <f t="shared" si="81"/>
        <v>-186000</v>
      </c>
      <c r="N87" s="22">
        <f t="shared" si="81"/>
        <v>0</v>
      </c>
      <c r="O87" s="27">
        <f t="shared" si="81"/>
        <v>-186000</v>
      </c>
      <c r="P87" s="26">
        <f t="shared" si="82"/>
        <v>100</v>
      </c>
      <c r="Q87" s="22">
        <v>0</v>
      </c>
      <c r="R87" s="27">
        <f t="shared" si="47"/>
        <v>100</v>
      </c>
    </row>
    <row r="88" spans="1:18" ht="82.5" customHeight="1" x14ac:dyDescent="0.2">
      <c r="A88" s="29">
        <v>0</v>
      </c>
      <c r="B88" s="31" t="s">
        <v>136</v>
      </c>
      <c r="C88" s="30" t="s">
        <v>137</v>
      </c>
      <c r="D88" s="26">
        <v>0</v>
      </c>
      <c r="E88" s="22"/>
      <c r="F88" s="27">
        <f t="shared" si="75"/>
        <v>0</v>
      </c>
      <c r="G88" s="51">
        <v>63600</v>
      </c>
      <c r="H88" s="22"/>
      <c r="I88" s="27">
        <f t="shared" si="80"/>
        <v>63600</v>
      </c>
      <c r="J88" s="51">
        <v>63600</v>
      </c>
      <c r="K88" s="22"/>
      <c r="L88" s="27">
        <f t="shared" si="76"/>
        <v>63600</v>
      </c>
      <c r="M88" s="26">
        <f t="shared" si="81"/>
        <v>63600</v>
      </c>
      <c r="N88" s="22">
        <f t="shared" si="81"/>
        <v>0</v>
      </c>
      <c r="O88" s="27">
        <f t="shared" si="81"/>
        <v>63600</v>
      </c>
      <c r="P88" s="26">
        <v>0</v>
      </c>
      <c r="Q88" s="22">
        <v>0</v>
      </c>
      <c r="R88" s="27">
        <v>0</v>
      </c>
    </row>
    <row r="89" spans="1:18" ht="25.5" x14ac:dyDescent="0.2">
      <c r="A89" s="29">
        <v>1</v>
      </c>
      <c r="B89" s="69" t="s">
        <v>138</v>
      </c>
      <c r="C89" s="75" t="s">
        <v>139</v>
      </c>
      <c r="D89" s="55">
        <f>SUM(D90:D96)</f>
        <v>10810100</v>
      </c>
      <c r="E89" s="50">
        <f>SUM(E90:E96)</f>
        <v>30100</v>
      </c>
      <c r="F89" s="56">
        <f t="shared" si="75"/>
        <v>10840200</v>
      </c>
      <c r="G89" s="50">
        <f>SUM(G90:G96)</f>
        <v>15154300</v>
      </c>
      <c r="H89" s="50">
        <f>SUM(H90:H96)</f>
        <v>1344997</v>
      </c>
      <c r="I89" s="56">
        <f t="shared" si="80"/>
        <v>16499297</v>
      </c>
      <c r="J89" s="55">
        <f>SUM(J90:J96)</f>
        <v>15154300</v>
      </c>
      <c r="K89" s="50">
        <f>SUM(K90:K96)</f>
        <v>1500</v>
      </c>
      <c r="L89" s="56">
        <f t="shared" si="76"/>
        <v>15155800</v>
      </c>
      <c r="M89" s="55">
        <f t="shared" si="81"/>
        <v>4344200</v>
      </c>
      <c r="N89" s="49">
        <f t="shared" si="81"/>
        <v>-28600</v>
      </c>
      <c r="O89" s="56">
        <f t="shared" si="81"/>
        <v>4315600</v>
      </c>
      <c r="P89" s="55">
        <f t="shared" si="82"/>
        <v>100</v>
      </c>
      <c r="Q89" s="50">
        <f t="shared" si="56"/>
        <v>0.11152441232210927</v>
      </c>
      <c r="R89" s="56">
        <f t="shared" si="47"/>
        <v>91.857247008766493</v>
      </c>
    </row>
    <row r="90" spans="1:18" ht="38.25" x14ac:dyDescent="0.2">
      <c r="A90" s="29">
        <v>0</v>
      </c>
      <c r="B90" s="31" t="s">
        <v>140</v>
      </c>
      <c r="C90" s="30" t="s">
        <v>141</v>
      </c>
      <c r="D90" s="26">
        <v>0</v>
      </c>
      <c r="E90" s="22"/>
      <c r="F90" s="27">
        <f t="shared" si="75"/>
        <v>0</v>
      </c>
      <c r="G90" s="51">
        <v>905900</v>
      </c>
      <c r="H90" s="22"/>
      <c r="I90" s="27">
        <f t="shared" si="80"/>
        <v>905900</v>
      </c>
      <c r="J90" s="51">
        <v>905900</v>
      </c>
      <c r="K90" s="22"/>
      <c r="L90" s="27">
        <f t="shared" si="76"/>
        <v>905900</v>
      </c>
      <c r="M90" s="26">
        <f t="shared" si="81"/>
        <v>905900</v>
      </c>
      <c r="N90" s="22">
        <f t="shared" si="81"/>
        <v>0</v>
      </c>
      <c r="O90" s="27">
        <f t="shared" si="81"/>
        <v>905900</v>
      </c>
      <c r="P90" s="26">
        <f t="shared" si="82"/>
        <v>100</v>
      </c>
      <c r="Q90" s="22">
        <v>0</v>
      </c>
      <c r="R90" s="27">
        <f t="shared" si="47"/>
        <v>100</v>
      </c>
    </row>
    <row r="91" spans="1:18" ht="25.5" x14ac:dyDescent="0.2">
      <c r="A91" s="29">
        <v>0</v>
      </c>
      <c r="B91" s="31" t="s">
        <v>142</v>
      </c>
      <c r="C91" s="30" t="s">
        <v>143</v>
      </c>
      <c r="D91" s="26">
        <v>9596400</v>
      </c>
      <c r="E91" s="22"/>
      <c r="F91" s="27">
        <f t="shared" ref="F91:F96" si="83">D91+E91</f>
        <v>9596400</v>
      </c>
      <c r="G91" s="51">
        <v>12567000</v>
      </c>
      <c r="H91" s="22"/>
      <c r="I91" s="27">
        <f t="shared" ref="I91:I96" si="84">G91+H91</f>
        <v>12567000</v>
      </c>
      <c r="J91" s="51">
        <v>12567000</v>
      </c>
      <c r="K91" s="22"/>
      <c r="L91" s="27">
        <f t="shared" ref="L91:L96" si="85">J91+K91</f>
        <v>12567000</v>
      </c>
      <c r="M91" s="26">
        <f t="shared" si="81"/>
        <v>2970600</v>
      </c>
      <c r="N91" s="22">
        <f t="shared" si="81"/>
        <v>0</v>
      </c>
      <c r="O91" s="27">
        <f t="shared" si="81"/>
        <v>2970600</v>
      </c>
      <c r="P91" s="26">
        <f t="shared" si="82"/>
        <v>100</v>
      </c>
      <c r="Q91" s="22">
        <v>0</v>
      </c>
      <c r="R91" s="27">
        <f t="shared" si="47"/>
        <v>100</v>
      </c>
    </row>
    <row r="92" spans="1:18" ht="38.25" x14ac:dyDescent="0.2">
      <c r="A92" s="29">
        <v>0</v>
      </c>
      <c r="B92" s="31" t="s">
        <v>144</v>
      </c>
      <c r="C92" s="30" t="s">
        <v>145</v>
      </c>
      <c r="D92" s="26">
        <v>18000</v>
      </c>
      <c r="E92" s="22"/>
      <c r="F92" s="27">
        <f t="shared" si="83"/>
        <v>18000</v>
      </c>
      <c r="G92" s="51">
        <v>40400</v>
      </c>
      <c r="H92" s="22"/>
      <c r="I92" s="27">
        <f t="shared" si="84"/>
        <v>40400</v>
      </c>
      <c r="J92" s="51">
        <v>40400</v>
      </c>
      <c r="K92" s="22"/>
      <c r="L92" s="27">
        <f t="shared" si="85"/>
        <v>40400</v>
      </c>
      <c r="M92" s="26">
        <f t="shared" si="81"/>
        <v>22400</v>
      </c>
      <c r="N92" s="22">
        <f t="shared" si="81"/>
        <v>0</v>
      </c>
      <c r="O92" s="27">
        <f t="shared" si="81"/>
        <v>22400</v>
      </c>
      <c r="P92" s="26">
        <f t="shared" si="82"/>
        <v>100</v>
      </c>
      <c r="Q92" s="22">
        <v>0</v>
      </c>
      <c r="R92" s="27">
        <f t="shared" si="47"/>
        <v>100</v>
      </c>
    </row>
    <row r="93" spans="1:18" ht="63.75" x14ac:dyDescent="0.2">
      <c r="A93" s="29">
        <v>0</v>
      </c>
      <c r="B93" s="31" t="s">
        <v>146</v>
      </c>
      <c r="C93" s="30" t="s">
        <v>222</v>
      </c>
      <c r="D93" s="26">
        <v>143200</v>
      </c>
      <c r="E93" s="22"/>
      <c r="F93" s="27">
        <f t="shared" si="83"/>
        <v>143200</v>
      </c>
      <c r="G93" s="51">
        <v>212400</v>
      </c>
      <c r="H93" s="22"/>
      <c r="I93" s="27">
        <f t="shared" si="84"/>
        <v>212400</v>
      </c>
      <c r="J93" s="51">
        <v>212400</v>
      </c>
      <c r="K93" s="22"/>
      <c r="L93" s="27">
        <f t="shared" si="85"/>
        <v>212400</v>
      </c>
      <c r="M93" s="26">
        <f t="shared" si="81"/>
        <v>69200</v>
      </c>
      <c r="N93" s="22">
        <f t="shared" si="81"/>
        <v>0</v>
      </c>
      <c r="O93" s="27">
        <f t="shared" si="81"/>
        <v>69200</v>
      </c>
      <c r="P93" s="26">
        <f t="shared" si="82"/>
        <v>100</v>
      </c>
      <c r="Q93" s="22">
        <v>0</v>
      </c>
      <c r="R93" s="27">
        <f t="shared" si="47"/>
        <v>100</v>
      </c>
    </row>
    <row r="94" spans="1:18" ht="38.25" x14ac:dyDescent="0.2">
      <c r="A94" s="29">
        <v>0</v>
      </c>
      <c r="B94" s="31" t="s">
        <v>147</v>
      </c>
      <c r="C94" s="30" t="s">
        <v>148</v>
      </c>
      <c r="D94" s="26">
        <v>1052500</v>
      </c>
      <c r="E94" s="22"/>
      <c r="F94" s="27">
        <f t="shared" si="83"/>
        <v>1052500</v>
      </c>
      <c r="G94" s="51">
        <v>1428600</v>
      </c>
      <c r="H94" s="22"/>
      <c r="I94" s="27">
        <f t="shared" si="84"/>
        <v>1428600</v>
      </c>
      <c r="J94" s="51">
        <v>1428600</v>
      </c>
      <c r="K94" s="22"/>
      <c r="L94" s="27">
        <f t="shared" si="85"/>
        <v>1428600</v>
      </c>
      <c r="M94" s="26">
        <f t="shared" si="81"/>
        <v>376100</v>
      </c>
      <c r="N94" s="22">
        <f t="shared" si="81"/>
        <v>0</v>
      </c>
      <c r="O94" s="27">
        <f t="shared" si="81"/>
        <v>376100</v>
      </c>
      <c r="P94" s="26">
        <v>0</v>
      </c>
      <c r="Q94" s="22">
        <v>0</v>
      </c>
      <c r="R94" s="27">
        <v>0</v>
      </c>
    </row>
    <row r="95" spans="1:18" ht="63.75" x14ac:dyDescent="0.2">
      <c r="A95" s="29">
        <v>0</v>
      </c>
      <c r="B95" s="31" t="s">
        <v>149</v>
      </c>
      <c r="C95" s="30" t="s">
        <v>150</v>
      </c>
      <c r="D95" s="26">
        <v>0</v>
      </c>
      <c r="E95" s="22">
        <v>30100</v>
      </c>
      <c r="F95" s="27">
        <f t="shared" si="83"/>
        <v>30100</v>
      </c>
      <c r="G95" s="51">
        <v>0</v>
      </c>
      <c r="H95" s="22">
        <v>1500</v>
      </c>
      <c r="I95" s="27">
        <f t="shared" si="84"/>
        <v>1500</v>
      </c>
      <c r="J95" s="51">
        <v>0</v>
      </c>
      <c r="K95" s="22">
        <v>1500</v>
      </c>
      <c r="L95" s="27">
        <f t="shared" si="85"/>
        <v>1500</v>
      </c>
      <c r="M95" s="26">
        <f t="shared" si="81"/>
        <v>0</v>
      </c>
      <c r="N95" s="22">
        <f t="shared" si="81"/>
        <v>-28600</v>
      </c>
      <c r="O95" s="27">
        <f t="shared" si="81"/>
        <v>-28600</v>
      </c>
      <c r="P95" s="26">
        <v>0</v>
      </c>
      <c r="Q95" s="22">
        <f t="shared" si="56"/>
        <v>100</v>
      </c>
      <c r="R95" s="27">
        <f t="shared" si="47"/>
        <v>100</v>
      </c>
    </row>
    <row r="96" spans="1:18" ht="38.25" x14ac:dyDescent="0.2">
      <c r="A96" s="29">
        <v>0</v>
      </c>
      <c r="B96" s="31" t="s">
        <v>151</v>
      </c>
      <c r="C96" s="30" t="s">
        <v>152</v>
      </c>
      <c r="D96" s="26"/>
      <c r="E96" s="22">
        <v>0</v>
      </c>
      <c r="F96" s="27">
        <f t="shared" si="83"/>
        <v>0</v>
      </c>
      <c r="G96" s="51"/>
      <c r="H96" s="22">
        <v>1343497</v>
      </c>
      <c r="I96" s="27">
        <f t="shared" si="84"/>
        <v>1343497</v>
      </c>
      <c r="J96" s="26"/>
      <c r="K96" s="22">
        <v>0</v>
      </c>
      <c r="L96" s="27">
        <f t="shared" si="85"/>
        <v>0</v>
      </c>
      <c r="M96" s="26">
        <f t="shared" si="81"/>
        <v>0</v>
      </c>
      <c r="N96" s="22">
        <f t="shared" si="81"/>
        <v>0</v>
      </c>
      <c r="O96" s="27">
        <f t="shared" si="81"/>
        <v>0</v>
      </c>
      <c r="P96" s="26">
        <v>0</v>
      </c>
      <c r="Q96" s="22">
        <f t="shared" si="56"/>
        <v>0</v>
      </c>
      <c r="R96" s="27">
        <f t="shared" si="47"/>
        <v>0</v>
      </c>
    </row>
    <row r="97" spans="1:18" ht="25.5" x14ac:dyDescent="0.2">
      <c r="A97" s="29">
        <v>1</v>
      </c>
      <c r="B97" s="69" t="s">
        <v>153</v>
      </c>
      <c r="C97" s="75" t="s">
        <v>154</v>
      </c>
      <c r="D97" s="55">
        <f>SUM(D98:D103)</f>
        <v>874447</v>
      </c>
      <c r="E97" s="66">
        <f t="shared" ref="E97" si="86">SUM(E98:E103)</f>
        <v>0</v>
      </c>
      <c r="F97" s="79">
        <f>D97+E97</f>
        <v>874447</v>
      </c>
      <c r="G97" s="50">
        <f>SUM(G98:G103)</f>
        <v>1149847</v>
      </c>
      <c r="H97" s="66">
        <f t="shared" ref="H97" si="87">SUM(H98:H103)</f>
        <v>0</v>
      </c>
      <c r="I97" s="50">
        <f>G97+H97</f>
        <v>1149847</v>
      </c>
      <c r="J97" s="55">
        <f>SUM(J98:J103)</f>
        <v>1149847</v>
      </c>
      <c r="K97" s="66">
        <f t="shared" ref="K97" si="88">SUM(K98:K103)</f>
        <v>0</v>
      </c>
      <c r="L97" s="79">
        <f>J97+K97</f>
        <v>1149847</v>
      </c>
      <c r="M97" s="55">
        <f t="shared" si="81"/>
        <v>275400</v>
      </c>
      <c r="N97" s="63">
        <f t="shared" si="81"/>
        <v>0</v>
      </c>
      <c r="O97" s="56">
        <f t="shared" si="81"/>
        <v>275400</v>
      </c>
      <c r="P97" s="55">
        <f t="shared" si="82"/>
        <v>100</v>
      </c>
      <c r="Q97" s="66">
        <v>0</v>
      </c>
      <c r="R97" s="79">
        <f t="shared" si="47"/>
        <v>100</v>
      </c>
    </row>
    <row r="98" spans="1:18" ht="38.25" hidden="1" x14ac:dyDescent="0.2">
      <c r="A98" s="29">
        <v>0</v>
      </c>
      <c r="B98" s="31" t="s">
        <v>155</v>
      </c>
      <c r="C98" s="30" t="s">
        <v>156</v>
      </c>
      <c r="D98" s="26"/>
      <c r="E98" s="22">
        <v>0</v>
      </c>
      <c r="F98" s="27">
        <f>D98+E98</f>
        <v>0</v>
      </c>
      <c r="G98" s="51"/>
      <c r="H98" s="22">
        <v>0</v>
      </c>
      <c r="I98" s="27">
        <f>G98+H98</f>
        <v>0</v>
      </c>
      <c r="J98" s="26"/>
      <c r="K98" s="22">
        <v>0</v>
      </c>
      <c r="L98" s="27">
        <f>J98+K98</f>
        <v>0</v>
      </c>
      <c r="M98" s="26">
        <f t="shared" si="81"/>
        <v>0</v>
      </c>
      <c r="N98" s="22">
        <f t="shared" si="81"/>
        <v>0</v>
      </c>
      <c r="O98" s="27">
        <f t="shared" si="81"/>
        <v>0</v>
      </c>
      <c r="P98" s="26">
        <v>0</v>
      </c>
      <c r="Q98" s="22">
        <v>0</v>
      </c>
      <c r="R98" s="27">
        <v>0</v>
      </c>
    </row>
    <row r="99" spans="1:18" ht="51" hidden="1" x14ac:dyDescent="0.2">
      <c r="A99" s="29">
        <v>0</v>
      </c>
      <c r="B99" s="31" t="s">
        <v>157</v>
      </c>
      <c r="C99" s="30" t="s">
        <v>158</v>
      </c>
      <c r="D99" s="26"/>
      <c r="E99" s="22"/>
      <c r="F99" s="27">
        <f t="shared" ref="F99:F103" si="89">D99+E99</f>
        <v>0</v>
      </c>
      <c r="G99" s="51"/>
      <c r="H99" s="22"/>
      <c r="I99" s="27">
        <f t="shared" ref="I99:I103" si="90">G99+H99</f>
        <v>0</v>
      </c>
      <c r="J99" s="26"/>
      <c r="K99" s="22"/>
      <c r="L99" s="27">
        <f t="shared" ref="L99:L103" si="91">J99+K99</f>
        <v>0</v>
      </c>
      <c r="M99" s="26">
        <f t="shared" si="81"/>
        <v>0</v>
      </c>
      <c r="N99" s="22">
        <f t="shared" si="81"/>
        <v>0</v>
      </c>
      <c r="O99" s="27">
        <f t="shared" si="81"/>
        <v>0</v>
      </c>
      <c r="P99" s="26">
        <v>0</v>
      </c>
      <c r="Q99" s="22">
        <v>0</v>
      </c>
      <c r="R99" s="27">
        <v>0</v>
      </c>
    </row>
    <row r="100" spans="1:18" ht="51" hidden="1" x14ac:dyDescent="0.2">
      <c r="A100" s="29">
        <v>0</v>
      </c>
      <c r="B100" s="31" t="s">
        <v>159</v>
      </c>
      <c r="C100" s="30" t="s">
        <v>160</v>
      </c>
      <c r="D100" s="26"/>
      <c r="E100" s="22"/>
      <c r="F100" s="27">
        <f t="shared" si="89"/>
        <v>0</v>
      </c>
      <c r="G100" s="51"/>
      <c r="H100" s="22"/>
      <c r="I100" s="27">
        <f t="shared" si="90"/>
        <v>0</v>
      </c>
      <c r="J100" s="26"/>
      <c r="K100" s="22"/>
      <c r="L100" s="27">
        <f t="shared" si="91"/>
        <v>0</v>
      </c>
      <c r="M100" s="26">
        <f t="shared" si="81"/>
        <v>0</v>
      </c>
      <c r="N100" s="22">
        <f t="shared" si="81"/>
        <v>0</v>
      </c>
      <c r="O100" s="27">
        <f t="shared" si="81"/>
        <v>0</v>
      </c>
      <c r="P100" s="26">
        <v>0</v>
      </c>
      <c r="Q100" s="22">
        <v>0</v>
      </c>
      <c r="R100" s="27">
        <v>0</v>
      </c>
    </row>
    <row r="101" spans="1:18" ht="51" hidden="1" x14ac:dyDescent="0.2">
      <c r="A101" s="29">
        <v>0</v>
      </c>
      <c r="B101" s="31" t="s">
        <v>161</v>
      </c>
      <c r="C101" s="30" t="s">
        <v>162</v>
      </c>
      <c r="D101" s="26"/>
      <c r="E101" s="22"/>
      <c r="F101" s="27">
        <f t="shared" si="89"/>
        <v>0</v>
      </c>
      <c r="G101" s="51"/>
      <c r="H101" s="22"/>
      <c r="I101" s="27">
        <f t="shared" si="90"/>
        <v>0</v>
      </c>
      <c r="J101" s="26"/>
      <c r="K101" s="22"/>
      <c r="L101" s="27">
        <f t="shared" si="91"/>
        <v>0</v>
      </c>
      <c r="M101" s="26">
        <f t="shared" si="81"/>
        <v>0</v>
      </c>
      <c r="N101" s="22">
        <f t="shared" si="81"/>
        <v>0</v>
      </c>
      <c r="O101" s="27">
        <f t="shared" si="81"/>
        <v>0</v>
      </c>
      <c r="P101" s="26">
        <v>0</v>
      </c>
      <c r="Q101" s="22">
        <v>0</v>
      </c>
      <c r="R101" s="27">
        <v>0</v>
      </c>
    </row>
    <row r="102" spans="1:18" x14ac:dyDescent="0.2">
      <c r="A102" s="29">
        <v>0</v>
      </c>
      <c r="B102" s="31" t="s">
        <v>163</v>
      </c>
      <c r="C102" s="30" t="s">
        <v>164</v>
      </c>
      <c r="D102" s="26">
        <v>713091</v>
      </c>
      <c r="E102" s="22"/>
      <c r="F102" s="27">
        <f t="shared" si="89"/>
        <v>713091</v>
      </c>
      <c r="G102" s="51">
        <v>949687</v>
      </c>
      <c r="H102" s="22"/>
      <c r="I102" s="27">
        <f t="shared" si="90"/>
        <v>949687</v>
      </c>
      <c r="J102" s="51">
        <v>949687</v>
      </c>
      <c r="K102" s="22"/>
      <c r="L102" s="27">
        <f t="shared" si="91"/>
        <v>949687</v>
      </c>
      <c r="M102" s="26">
        <f t="shared" si="81"/>
        <v>236596</v>
      </c>
      <c r="N102" s="22">
        <f t="shared" si="81"/>
        <v>0</v>
      </c>
      <c r="O102" s="27">
        <f t="shared" si="81"/>
        <v>236596</v>
      </c>
      <c r="P102" s="26">
        <f t="shared" si="82"/>
        <v>100</v>
      </c>
      <c r="Q102" s="22">
        <v>0</v>
      </c>
      <c r="R102" s="27">
        <f t="shared" ref="R102:R105" si="92">L102/I102*100</f>
        <v>100</v>
      </c>
    </row>
    <row r="103" spans="1:18" ht="76.5" x14ac:dyDescent="0.2">
      <c r="A103" s="29">
        <v>0</v>
      </c>
      <c r="B103" s="31" t="s">
        <v>165</v>
      </c>
      <c r="C103" s="30" t="s">
        <v>210</v>
      </c>
      <c r="D103" s="26">
        <v>161356</v>
      </c>
      <c r="E103" s="22"/>
      <c r="F103" s="27">
        <f t="shared" si="89"/>
        <v>161356</v>
      </c>
      <c r="G103" s="51">
        <v>200160</v>
      </c>
      <c r="H103" s="22"/>
      <c r="I103" s="27">
        <f t="shared" si="90"/>
        <v>200160</v>
      </c>
      <c r="J103" s="51">
        <v>200160</v>
      </c>
      <c r="K103" s="22"/>
      <c r="L103" s="27">
        <f t="shared" si="91"/>
        <v>200160</v>
      </c>
      <c r="M103" s="26">
        <f t="shared" si="81"/>
        <v>38804</v>
      </c>
      <c r="N103" s="22">
        <f t="shared" si="81"/>
        <v>0</v>
      </c>
      <c r="O103" s="27">
        <f t="shared" si="81"/>
        <v>38804</v>
      </c>
      <c r="P103" s="26">
        <f t="shared" si="82"/>
        <v>100</v>
      </c>
      <c r="Q103" s="22">
        <v>0</v>
      </c>
      <c r="R103" s="27">
        <f t="shared" si="92"/>
        <v>100</v>
      </c>
    </row>
    <row r="104" spans="1:18" x14ac:dyDescent="0.2">
      <c r="A104" s="29">
        <v>1</v>
      </c>
      <c r="B104" s="69" t="s">
        <v>166</v>
      </c>
      <c r="C104" s="75" t="s">
        <v>220</v>
      </c>
      <c r="D104" s="55">
        <f>D9+D54</f>
        <v>18686013.059999999</v>
      </c>
      <c r="E104" s="50">
        <f>E9+E54+E81</f>
        <v>1935176.6500000001</v>
      </c>
      <c r="F104" s="56">
        <f>D104+E104</f>
        <v>20621189.709999997</v>
      </c>
      <c r="G104" s="50">
        <f>G9+G54</f>
        <v>20879619</v>
      </c>
      <c r="H104" s="50">
        <f>H9+H54+H81</f>
        <v>73677</v>
      </c>
      <c r="I104" s="56">
        <f>G104+H104</f>
        <v>20953296</v>
      </c>
      <c r="J104" s="55">
        <f>J9+J54</f>
        <v>21020342.539999999</v>
      </c>
      <c r="K104" s="50">
        <f>K9+K54+K81</f>
        <v>11875606.159999998</v>
      </c>
      <c r="L104" s="56">
        <f>J104+K104</f>
        <v>32895948.699999996</v>
      </c>
      <c r="M104" s="55">
        <f>J104-D104</f>
        <v>2334329.4800000004</v>
      </c>
      <c r="N104" s="49">
        <f>K104-E104</f>
        <v>9940429.5099999979</v>
      </c>
      <c r="O104" s="56">
        <f t="shared" si="81"/>
        <v>12274758.989999998</v>
      </c>
      <c r="P104" s="55">
        <f t="shared" si="82"/>
        <v>100.67397561229446</v>
      </c>
      <c r="Q104" s="50">
        <f>K104/H104*100</f>
        <v>16118.471381842362</v>
      </c>
      <c r="R104" s="56">
        <f t="shared" si="92"/>
        <v>156.996535055869</v>
      </c>
    </row>
    <row r="105" spans="1:18" ht="13.5" thickBot="1" x14ac:dyDescent="0.25">
      <c r="A105" s="29">
        <v>1</v>
      </c>
      <c r="B105" s="77" t="s">
        <v>166</v>
      </c>
      <c r="C105" s="78" t="s">
        <v>167</v>
      </c>
      <c r="D105" s="60">
        <f>D84+D104</f>
        <v>34902360.060000002</v>
      </c>
      <c r="E105" s="71">
        <f>E84+E104</f>
        <v>1965276.6500000001</v>
      </c>
      <c r="F105" s="61">
        <f>D105+E105</f>
        <v>36867636.710000001</v>
      </c>
      <c r="G105" s="71">
        <f>G84+G104</f>
        <v>41593166</v>
      </c>
      <c r="H105" s="71">
        <f>H84+H104</f>
        <v>1418674</v>
      </c>
      <c r="I105" s="61">
        <f>G105+H105</f>
        <v>43011840</v>
      </c>
      <c r="J105" s="60">
        <f>J84+J104</f>
        <v>41733889.539999999</v>
      </c>
      <c r="K105" s="71">
        <f>K84+K104</f>
        <v>11877106.159999998</v>
      </c>
      <c r="L105" s="61">
        <f>J105+K105</f>
        <v>53610995.699999996</v>
      </c>
      <c r="M105" s="60">
        <f t="shared" si="81"/>
        <v>6831529.4799999967</v>
      </c>
      <c r="N105" s="84">
        <f t="shared" si="81"/>
        <v>9911829.5099999979</v>
      </c>
      <c r="O105" s="61">
        <f t="shared" si="81"/>
        <v>16743358.989999995</v>
      </c>
      <c r="P105" s="60">
        <f t="shared" si="82"/>
        <v>100.33833332139226</v>
      </c>
      <c r="Q105" s="71">
        <f t="shared" si="56"/>
        <v>837.19770433517488</v>
      </c>
      <c r="R105" s="61">
        <f t="shared" si="92"/>
        <v>124.642414042273</v>
      </c>
    </row>
    <row r="106" spans="1:18" x14ac:dyDescent="0.2">
      <c r="A106" s="6"/>
      <c r="B106" s="16"/>
      <c r="C106" s="17"/>
      <c r="D106" s="18"/>
      <c r="E106" s="18"/>
      <c r="F106" s="18"/>
      <c r="G106" s="18"/>
      <c r="H106" s="21"/>
      <c r="I106" s="20"/>
      <c r="J106" s="18"/>
      <c r="K106" s="18"/>
      <c r="L106" s="18"/>
      <c r="M106" s="18"/>
      <c r="N106" s="21"/>
    </row>
    <row r="108" spans="1:18" ht="15.75" x14ac:dyDescent="0.25">
      <c r="B108" s="100" t="s">
        <v>169</v>
      </c>
      <c r="C108" s="100"/>
      <c r="D108" s="15"/>
      <c r="E108" s="15"/>
      <c r="F108" s="15" t="s">
        <v>170</v>
      </c>
      <c r="I108" s="90"/>
      <c r="J108" s="90"/>
      <c r="K108" s="90"/>
      <c r="L108" s="90"/>
    </row>
    <row r="109" spans="1:18" x14ac:dyDescent="0.2">
      <c r="D109" s="88"/>
      <c r="I109" s="90"/>
      <c r="J109" s="88"/>
      <c r="K109" s="88"/>
      <c r="L109" s="90"/>
    </row>
    <row r="110" spans="1:18" x14ac:dyDescent="0.2">
      <c r="D110" s="88"/>
      <c r="G110" s="88"/>
      <c r="H110" s="88"/>
      <c r="I110" s="88"/>
      <c r="J110" s="88"/>
      <c r="K110" s="88"/>
      <c r="L110" s="90"/>
    </row>
    <row r="111" spans="1:18" x14ac:dyDescent="0.2">
      <c r="D111" s="90"/>
      <c r="E111" s="89"/>
      <c r="G111" s="88"/>
      <c r="H111" s="88"/>
      <c r="I111" s="88"/>
      <c r="J111" s="90"/>
      <c r="K111" s="90"/>
      <c r="L111" s="90"/>
    </row>
    <row r="112" spans="1:18" x14ac:dyDescent="0.2">
      <c r="G112" s="90"/>
      <c r="H112" s="90"/>
      <c r="I112" s="90"/>
      <c r="J112" s="90"/>
      <c r="K112" s="90"/>
      <c r="L112" s="90"/>
    </row>
    <row r="113" spans="7:12" x14ac:dyDescent="0.2">
      <c r="G113" s="90"/>
      <c r="H113" s="90"/>
      <c r="I113" s="90"/>
      <c r="J113" s="90"/>
      <c r="K113" s="90"/>
      <c r="L113" s="90"/>
    </row>
    <row r="114" spans="7:12" x14ac:dyDescent="0.2">
      <c r="G114" s="90"/>
      <c r="H114" s="90"/>
      <c r="I114" s="90"/>
      <c r="J114" s="90"/>
      <c r="K114" s="90"/>
      <c r="L114" s="90"/>
    </row>
    <row r="115" spans="7:12" x14ac:dyDescent="0.2">
      <c r="I115" s="90"/>
      <c r="J115" s="90"/>
      <c r="K115" s="90"/>
      <c r="L115" s="90"/>
    </row>
    <row r="116" spans="7:12" x14ac:dyDescent="0.2">
      <c r="I116" s="90"/>
      <c r="J116" s="90"/>
      <c r="K116" s="90"/>
      <c r="L116" s="90"/>
    </row>
    <row r="117" spans="7:12" x14ac:dyDescent="0.2">
      <c r="I117" s="90"/>
      <c r="J117" s="90"/>
      <c r="K117" s="90"/>
      <c r="L117" s="90"/>
    </row>
  </sheetData>
  <mergeCells count="12">
    <mergeCell ref="P6:R6"/>
    <mergeCell ref="B108:C108"/>
    <mergeCell ref="L1:N1"/>
    <mergeCell ref="L2:N2"/>
    <mergeCell ref="O2:R2"/>
    <mergeCell ref="B3:N3"/>
    <mergeCell ref="B6:B7"/>
    <mergeCell ref="C6:C7"/>
    <mergeCell ref="D6:F6"/>
    <mergeCell ref="G6:I6"/>
    <mergeCell ref="J6:L6"/>
    <mergeCell ref="M6:O6"/>
  </mergeCells>
  <conditionalFormatting sqref="H52">
    <cfRule type="expression" dxfId="6" priority="39" stopIfTrue="1">
      <formula>XFC52=1</formula>
    </cfRule>
  </conditionalFormatting>
  <conditionalFormatting sqref="G110:G111">
    <cfRule type="expression" dxfId="5" priority="27" stopIfTrue="1">
      <formula>XFC110=1</formula>
    </cfRule>
  </conditionalFormatting>
  <conditionalFormatting sqref="H110:H111">
    <cfRule type="expression" dxfId="4" priority="28" stopIfTrue="1">
      <formula>XFC110=1</formula>
    </cfRule>
  </conditionalFormatting>
  <conditionalFormatting sqref="I110:I111">
    <cfRule type="expression" dxfId="3" priority="29" stopIfTrue="1">
      <formula>XFC110=1</formula>
    </cfRule>
  </conditionalFormatting>
  <conditionalFormatting sqref="K52">
    <cfRule type="expression" dxfId="2" priority="13" stopIfTrue="1">
      <formula>B52=1</formula>
    </cfRule>
  </conditionalFormatting>
  <conditionalFormatting sqref="J109:J110">
    <cfRule type="expression" dxfId="1" priority="1" stopIfTrue="1">
      <formula>XFD109=1</formula>
    </cfRule>
  </conditionalFormatting>
  <conditionalFormatting sqref="K109:K110">
    <cfRule type="expression" dxfId="0" priority="2" stopIfTrue="1">
      <formula>XFD109=1</formula>
    </cfRule>
  </conditionalFormatting>
  <pageMargins left="0.32" right="0.33" top="0.39370078740157499" bottom="0.39370078740157499" header="0" footer="0"/>
  <pageSetup paperSize="9" scale="61" fitToHeight="5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workbookViewId="0">
      <pane xSplit="2" ySplit="10" topLeftCell="I11" activePane="bottomRight" state="frozen"/>
      <selection pane="topRight" activeCell="E1" sqref="E1"/>
      <selection pane="bottomLeft" activeCell="A14" sqref="A14"/>
      <selection pane="bottomRight" activeCell="L2" sqref="L2:N2"/>
    </sheetView>
  </sheetViews>
  <sheetFormatPr defaultRowHeight="12.75" x14ac:dyDescent="0.2"/>
  <cols>
    <col min="1" max="1" width="12" customWidth="1"/>
    <col min="2" max="2" width="70.5703125" customWidth="1"/>
    <col min="3" max="3" width="17.7109375" customWidth="1"/>
    <col min="4" max="4" width="17.140625" customWidth="1"/>
    <col min="5" max="5" width="17.28515625" customWidth="1"/>
    <col min="6" max="6" width="15.7109375" customWidth="1"/>
    <col min="7" max="7" width="17.28515625" customWidth="1"/>
    <col min="8" max="9" width="16.7109375" customWidth="1"/>
    <col min="10" max="12" width="15.7109375" customWidth="1"/>
    <col min="13" max="13" width="16.85546875" customWidth="1"/>
    <col min="14" max="14" width="17.7109375" customWidth="1"/>
  </cols>
  <sheetData>
    <row r="1" spans="1:14" x14ac:dyDescent="0.2">
      <c r="L1" s="122" t="s">
        <v>174</v>
      </c>
      <c r="M1" s="122"/>
      <c r="N1" s="122"/>
    </row>
    <row r="2" spans="1:14" ht="67.5" customHeight="1" x14ac:dyDescent="0.2">
      <c r="L2" s="103" t="s">
        <v>223</v>
      </c>
      <c r="M2" s="103"/>
      <c r="N2" s="103"/>
    </row>
    <row r="3" spans="1:14" ht="18.75" x14ac:dyDescent="0.3">
      <c r="A3" s="104" t="s">
        <v>221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38" t="s">
        <v>0</v>
      </c>
    </row>
    <row r="6" spans="1:14" x14ac:dyDescent="0.2">
      <c r="A6" s="123" t="s">
        <v>175</v>
      </c>
      <c r="B6" s="117" t="s">
        <v>176</v>
      </c>
      <c r="C6" s="124" t="s">
        <v>171</v>
      </c>
      <c r="D6" s="117"/>
      <c r="E6" s="117"/>
      <c r="F6" s="117"/>
      <c r="G6" s="117"/>
      <c r="H6" s="124" t="s">
        <v>172</v>
      </c>
      <c r="I6" s="117"/>
      <c r="J6" s="117"/>
      <c r="K6" s="117"/>
      <c r="L6" s="117"/>
      <c r="M6" s="117"/>
      <c r="N6" s="116" t="s">
        <v>173</v>
      </c>
    </row>
    <row r="7" spans="1:14" x14ac:dyDescent="0.2">
      <c r="A7" s="117"/>
      <c r="B7" s="117"/>
      <c r="C7" s="116" t="s">
        <v>177</v>
      </c>
      <c r="D7" s="117" t="s">
        <v>178</v>
      </c>
      <c r="E7" s="117" t="s">
        <v>179</v>
      </c>
      <c r="F7" s="117"/>
      <c r="G7" s="117" t="s">
        <v>180</v>
      </c>
      <c r="H7" s="116" t="s">
        <v>177</v>
      </c>
      <c r="I7" s="117" t="s">
        <v>181</v>
      </c>
      <c r="J7" s="117" t="s">
        <v>178</v>
      </c>
      <c r="K7" s="117" t="s">
        <v>179</v>
      </c>
      <c r="L7" s="117"/>
      <c r="M7" s="117" t="s">
        <v>180</v>
      </c>
      <c r="N7" s="117"/>
    </row>
    <row r="8" spans="1:14" x14ac:dyDescent="0.2">
      <c r="A8" s="117"/>
      <c r="B8" s="117"/>
      <c r="C8" s="117"/>
      <c r="D8" s="117"/>
      <c r="E8" s="117" t="s">
        <v>182</v>
      </c>
      <c r="F8" s="117" t="s">
        <v>183</v>
      </c>
      <c r="G8" s="117"/>
      <c r="H8" s="117"/>
      <c r="I8" s="117"/>
      <c r="J8" s="117"/>
      <c r="K8" s="117" t="s">
        <v>182</v>
      </c>
      <c r="L8" s="117" t="s">
        <v>183</v>
      </c>
      <c r="M8" s="117"/>
      <c r="N8" s="117"/>
    </row>
    <row r="9" spans="1:14" ht="31.5" customHeight="1" x14ac:dyDescent="0.2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</row>
    <row r="10" spans="1:14" x14ac:dyDescent="0.2">
      <c r="A10" s="39">
        <v>3</v>
      </c>
      <c r="B10" s="39">
        <v>4</v>
      </c>
      <c r="C10" s="40">
        <v>5</v>
      </c>
      <c r="D10" s="39">
        <v>6</v>
      </c>
      <c r="E10" s="39">
        <v>7</v>
      </c>
      <c r="F10" s="39">
        <v>8</v>
      </c>
      <c r="G10" s="39">
        <v>9</v>
      </c>
      <c r="H10" s="40">
        <v>10</v>
      </c>
      <c r="I10" s="39">
        <v>11</v>
      </c>
      <c r="J10" s="39">
        <v>12</v>
      </c>
      <c r="K10" s="39">
        <v>13</v>
      </c>
      <c r="L10" s="39">
        <v>14</v>
      </c>
      <c r="M10" s="39">
        <v>15</v>
      </c>
      <c r="N10" s="40">
        <v>16</v>
      </c>
    </row>
    <row r="11" spans="1:14" ht="16.5" x14ac:dyDescent="0.2">
      <c r="A11" s="125" t="s">
        <v>184</v>
      </c>
      <c r="B11" s="41" t="s">
        <v>185</v>
      </c>
      <c r="C11" s="42" t="s">
        <v>186</v>
      </c>
      <c r="D11" s="42" t="s">
        <v>186</v>
      </c>
      <c r="E11" s="42" t="s">
        <v>186</v>
      </c>
      <c r="F11" s="42" t="s">
        <v>186</v>
      </c>
      <c r="G11" s="42" t="s">
        <v>186</v>
      </c>
      <c r="H11" s="42" t="s">
        <v>186</v>
      </c>
      <c r="I11" s="42" t="s">
        <v>186</v>
      </c>
      <c r="J11" s="42" t="s">
        <v>186</v>
      </c>
      <c r="K11" s="42" t="s">
        <v>186</v>
      </c>
      <c r="L11" s="42" t="s">
        <v>186</v>
      </c>
      <c r="M11" s="42" t="s">
        <v>186</v>
      </c>
      <c r="N11" s="42" t="str">
        <f>"X"</f>
        <v>X</v>
      </c>
    </row>
    <row r="12" spans="1:14" ht="33" x14ac:dyDescent="0.2">
      <c r="A12" s="125"/>
      <c r="B12" s="43" t="s">
        <v>187</v>
      </c>
      <c r="C12" s="44">
        <f>D12+G12</f>
        <v>14747115</v>
      </c>
      <c r="D12" s="96">
        <v>14702115</v>
      </c>
      <c r="E12" s="96">
        <v>10399925</v>
      </c>
      <c r="F12" s="96">
        <v>587990</v>
      </c>
      <c r="G12" s="45">
        <v>45000</v>
      </c>
      <c r="H12" s="44">
        <f>J12+M12</f>
        <v>21370</v>
      </c>
      <c r="I12" s="45">
        <v>0</v>
      </c>
      <c r="J12" s="45">
        <v>21370</v>
      </c>
      <c r="K12" s="45">
        <v>0</v>
      </c>
      <c r="L12" s="45">
        <v>0</v>
      </c>
      <c r="M12" s="45">
        <v>0</v>
      </c>
      <c r="N12" s="44">
        <f t="shared" ref="N12" si="0">C12+H12</f>
        <v>14768485</v>
      </c>
    </row>
    <row r="13" spans="1:14" ht="16.5" x14ac:dyDescent="0.2">
      <c r="A13" s="125"/>
      <c r="B13" s="43" t="s">
        <v>188</v>
      </c>
      <c r="C13" s="44">
        <f>D13+G13</f>
        <v>5777426.96</v>
      </c>
      <c r="D13" s="45">
        <v>5777426.96</v>
      </c>
      <c r="E13" s="45">
        <v>4253032.41</v>
      </c>
      <c r="F13" s="45">
        <v>213529.47</v>
      </c>
      <c r="G13" s="45">
        <v>0</v>
      </c>
      <c r="H13" s="44">
        <f>J13+M13</f>
        <v>0</v>
      </c>
      <c r="I13" s="45">
        <v>0</v>
      </c>
      <c r="J13" s="87">
        <v>0</v>
      </c>
      <c r="K13" s="45">
        <v>0</v>
      </c>
      <c r="L13" s="45">
        <v>0</v>
      </c>
      <c r="M13" s="45">
        <v>0</v>
      </c>
      <c r="N13" s="44">
        <f>C13+H13</f>
        <v>5777426.96</v>
      </c>
    </row>
    <row r="14" spans="1:14" ht="16.5" x14ac:dyDescent="0.2">
      <c r="A14" s="118" t="s">
        <v>189</v>
      </c>
      <c r="B14" s="41" t="s">
        <v>190</v>
      </c>
      <c r="C14" s="42" t="s">
        <v>186</v>
      </c>
      <c r="D14" s="42" t="s">
        <v>186</v>
      </c>
      <c r="E14" s="42" t="s">
        <v>186</v>
      </c>
      <c r="F14" s="42" t="s">
        <v>186</v>
      </c>
      <c r="G14" s="42" t="s">
        <v>186</v>
      </c>
      <c r="H14" s="42" t="s">
        <v>186</v>
      </c>
      <c r="I14" s="42" t="s">
        <v>186</v>
      </c>
      <c r="J14" s="42" t="s">
        <v>186</v>
      </c>
      <c r="K14" s="42" t="s">
        <v>186</v>
      </c>
      <c r="L14" s="42" t="s">
        <v>186</v>
      </c>
      <c r="M14" s="42" t="s">
        <v>186</v>
      </c>
      <c r="N14" s="42" t="str">
        <f>"X"</f>
        <v>X</v>
      </c>
    </row>
    <row r="15" spans="1:14" ht="33" x14ac:dyDescent="0.2">
      <c r="A15" s="119"/>
      <c r="B15" s="43" t="s">
        <v>187</v>
      </c>
      <c r="C15" s="44">
        <f>D15+G15</f>
        <v>37513167.210000001</v>
      </c>
      <c r="D15" s="45">
        <v>37403167.210000001</v>
      </c>
      <c r="E15" s="45">
        <v>22945248</v>
      </c>
      <c r="F15" s="45">
        <v>4694350</v>
      </c>
      <c r="G15" s="45">
        <v>110000</v>
      </c>
      <c r="H15" s="44">
        <f>J15+M15</f>
        <v>644340.31000000006</v>
      </c>
      <c r="I15" s="45">
        <v>380600</v>
      </c>
      <c r="J15" s="45">
        <v>263740.31</v>
      </c>
      <c r="K15" s="45">
        <v>0</v>
      </c>
      <c r="L15" s="45">
        <v>0</v>
      </c>
      <c r="M15" s="45">
        <v>380600</v>
      </c>
      <c r="N15" s="44">
        <f>H15+C15</f>
        <v>38157507.520000003</v>
      </c>
    </row>
    <row r="16" spans="1:14" ht="16.5" x14ac:dyDescent="0.2">
      <c r="A16" s="120"/>
      <c r="B16" s="43" t="s">
        <v>188</v>
      </c>
      <c r="C16" s="44">
        <f>D16+G16</f>
        <v>23031290.66</v>
      </c>
      <c r="D16" s="45">
        <v>22932540.66</v>
      </c>
      <c r="E16" s="45">
        <v>15765967.550000001</v>
      </c>
      <c r="F16" s="45">
        <v>2150169.38</v>
      </c>
      <c r="G16" s="45">
        <v>98750</v>
      </c>
      <c r="H16" s="44">
        <f>J16+M16</f>
        <v>2973787.6399999997</v>
      </c>
      <c r="I16" s="45">
        <v>0</v>
      </c>
      <c r="J16" s="45">
        <v>815271.63</v>
      </c>
      <c r="K16" s="45">
        <v>0</v>
      </c>
      <c r="L16" s="45">
        <v>0</v>
      </c>
      <c r="M16" s="45">
        <v>2158516.0099999998</v>
      </c>
      <c r="N16" s="44">
        <f>H16+C16</f>
        <v>26005078.300000001</v>
      </c>
    </row>
    <row r="17" spans="1:14" ht="16.5" x14ac:dyDescent="0.2">
      <c r="A17" s="121">
        <v>2000</v>
      </c>
      <c r="B17" s="41" t="s">
        <v>191</v>
      </c>
      <c r="C17" s="42" t="s">
        <v>186</v>
      </c>
      <c r="D17" s="42" t="s">
        <v>186</v>
      </c>
      <c r="E17" s="42" t="s">
        <v>186</v>
      </c>
      <c r="F17" s="42" t="s">
        <v>186</v>
      </c>
      <c r="G17" s="42" t="s">
        <v>186</v>
      </c>
      <c r="H17" s="42" t="s">
        <v>186</v>
      </c>
      <c r="I17" s="42" t="s">
        <v>186</v>
      </c>
      <c r="J17" s="42" t="s">
        <v>186</v>
      </c>
      <c r="K17" s="42" t="s">
        <v>186</v>
      </c>
      <c r="L17" s="42" t="s">
        <v>186</v>
      </c>
      <c r="M17" s="42" t="s">
        <v>186</v>
      </c>
      <c r="N17" s="42" t="str">
        <f>"X"</f>
        <v>X</v>
      </c>
    </row>
    <row r="18" spans="1:14" ht="33" x14ac:dyDescent="0.2">
      <c r="A18" s="121"/>
      <c r="B18" s="43" t="s">
        <v>187</v>
      </c>
      <c r="C18" s="44">
        <f>D18+G18</f>
        <v>3590270</v>
      </c>
      <c r="D18" s="45">
        <v>3590270</v>
      </c>
      <c r="E18" s="45">
        <v>0</v>
      </c>
      <c r="F18" s="45">
        <v>0</v>
      </c>
      <c r="G18" s="45">
        <v>0</v>
      </c>
      <c r="H18" s="44">
        <f>J18+M18</f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4">
        <f>C18 + H18</f>
        <v>3590270</v>
      </c>
    </row>
    <row r="19" spans="1:14" ht="16.5" x14ac:dyDescent="0.2">
      <c r="A19" s="121"/>
      <c r="B19" s="43" t="s">
        <v>188</v>
      </c>
      <c r="C19" s="44">
        <f>D19+G19</f>
        <v>1275809.8799999999</v>
      </c>
      <c r="D19" s="45">
        <v>1275809.8799999999</v>
      </c>
      <c r="E19" s="45">
        <v>0</v>
      </c>
      <c r="F19" s="45">
        <v>0</v>
      </c>
      <c r="G19" s="45">
        <v>0</v>
      </c>
      <c r="H19" s="44">
        <f>J19+M19</f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4">
        <f>C19 + H19</f>
        <v>1275809.8799999999</v>
      </c>
    </row>
    <row r="20" spans="1:14" ht="16.5" x14ac:dyDescent="0.2">
      <c r="A20" s="113">
        <v>3000</v>
      </c>
      <c r="B20" s="41" t="s">
        <v>192</v>
      </c>
      <c r="C20" s="42" t="s">
        <v>186</v>
      </c>
      <c r="D20" s="42" t="s">
        <v>186</v>
      </c>
      <c r="E20" s="42" t="s">
        <v>186</v>
      </c>
      <c r="F20" s="42" t="s">
        <v>186</v>
      </c>
      <c r="G20" s="42" t="s">
        <v>186</v>
      </c>
      <c r="H20" s="42" t="s">
        <v>186</v>
      </c>
      <c r="I20" s="42" t="s">
        <v>186</v>
      </c>
      <c r="J20" s="42" t="s">
        <v>186</v>
      </c>
      <c r="K20" s="42" t="s">
        <v>186</v>
      </c>
      <c r="L20" s="42" t="s">
        <v>186</v>
      </c>
      <c r="M20" s="42" t="s">
        <v>186</v>
      </c>
      <c r="N20" s="42" t="str">
        <f>"X"</f>
        <v>X</v>
      </c>
    </row>
    <row r="21" spans="1:14" ht="33" x14ac:dyDescent="0.2">
      <c r="A21" s="114"/>
      <c r="B21" s="43" t="s">
        <v>187</v>
      </c>
      <c r="C21" s="44">
        <f>D21+G21</f>
        <v>8320615</v>
      </c>
      <c r="D21" s="45">
        <v>8320615</v>
      </c>
      <c r="E21" s="45">
        <v>4101593</v>
      </c>
      <c r="F21" s="45">
        <v>0</v>
      </c>
      <c r="G21" s="45">
        <v>0</v>
      </c>
      <c r="H21" s="44">
        <f>I21+J21</f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4">
        <f>C21+H21</f>
        <v>8320615</v>
      </c>
    </row>
    <row r="22" spans="1:14" ht="16.5" x14ac:dyDescent="0.2">
      <c r="A22" s="115"/>
      <c r="B22" s="43" t="s">
        <v>188</v>
      </c>
      <c r="C22" s="44">
        <f>D22+G22</f>
        <v>3455399.66</v>
      </c>
      <c r="D22" s="45">
        <v>3455399.66</v>
      </c>
      <c r="E22" s="45">
        <v>1993224.73</v>
      </c>
      <c r="F22" s="45">
        <v>0</v>
      </c>
      <c r="G22" s="45">
        <v>0</v>
      </c>
      <c r="H22" s="44">
        <f>J22+M22</f>
        <v>84388.7</v>
      </c>
      <c r="I22" s="45">
        <v>0</v>
      </c>
      <c r="J22" s="45">
        <v>84388.7</v>
      </c>
      <c r="K22" s="45">
        <v>0</v>
      </c>
      <c r="L22" s="45">
        <v>0</v>
      </c>
      <c r="M22" s="45">
        <v>0</v>
      </c>
      <c r="N22" s="44">
        <f>C22+H22</f>
        <v>3539788.3600000003</v>
      </c>
    </row>
    <row r="23" spans="1:14" ht="16.5" x14ac:dyDescent="0.2">
      <c r="A23" s="113">
        <v>4000</v>
      </c>
      <c r="B23" s="41" t="s">
        <v>193</v>
      </c>
      <c r="C23" s="42" t="s">
        <v>186</v>
      </c>
      <c r="D23" s="42" t="s">
        <v>186</v>
      </c>
      <c r="E23" s="42" t="s">
        <v>186</v>
      </c>
      <c r="F23" s="42" t="s">
        <v>186</v>
      </c>
      <c r="G23" s="42" t="s">
        <v>186</v>
      </c>
      <c r="H23" s="42" t="s">
        <v>186</v>
      </c>
      <c r="I23" s="42" t="s">
        <v>186</v>
      </c>
      <c r="J23" s="42" t="s">
        <v>186</v>
      </c>
      <c r="K23" s="42" t="s">
        <v>186</v>
      </c>
      <c r="L23" s="42" t="s">
        <v>186</v>
      </c>
      <c r="M23" s="42" t="s">
        <v>186</v>
      </c>
      <c r="N23" s="42" t="str">
        <f>"X"</f>
        <v>X</v>
      </c>
    </row>
    <row r="24" spans="1:14" ht="33" x14ac:dyDescent="0.2">
      <c r="A24" s="114"/>
      <c r="B24" s="43" t="s">
        <v>187</v>
      </c>
      <c r="C24" s="44">
        <f>D24+G24</f>
        <v>2258330</v>
      </c>
      <c r="D24" s="45">
        <v>2258330</v>
      </c>
      <c r="E24" s="45">
        <v>1481580</v>
      </c>
      <c r="F24" s="45">
        <v>349080</v>
      </c>
      <c r="G24" s="45">
        <v>0</v>
      </c>
      <c r="H24" s="44">
        <f>J24+M24</f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f>C24+H24</f>
        <v>2258330</v>
      </c>
    </row>
    <row r="25" spans="1:14" ht="16.5" x14ac:dyDescent="0.2">
      <c r="A25" s="115"/>
      <c r="B25" s="43" t="s">
        <v>188</v>
      </c>
      <c r="C25" s="44">
        <f>D25+G25</f>
        <v>847461.1</v>
      </c>
      <c r="D25" s="45">
        <v>847461.1</v>
      </c>
      <c r="E25" s="45">
        <v>649468.11</v>
      </c>
      <c r="F25" s="45">
        <v>33503.519999999997</v>
      </c>
      <c r="G25" s="45">
        <v>0</v>
      </c>
      <c r="H25" s="44">
        <f>J25+M25</f>
        <v>12475.93</v>
      </c>
      <c r="I25" s="45">
        <v>0</v>
      </c>
      <c r="J25" s="45">
        <v>0</v>
      </c>
      <c r="K25" s="45">
        <v>0</v>
      </c>
      <c r="L25" s="45">
        <v>0</v>
      </c>
      <c r="M25" s="45">
        <v>12475.93</v>
      </c>
      <c r="N25" s="44">
        <f>C25+H25</f>
        <v>859937.03</v>
      </c>
    </row>
    <row r="26" spans="1:14" ht="16.5" x14ac:dyDescent="0.2">
      <c r="A26" s="113">
        <v>5000</v>
      </c>
      <c r="B26" s="41" t="s">
        <v>194</v>
      </c>
      <c r="C26" s="42" t="s">
        <v>186</v>
      </c>
      <c r="D26" s="42" t="s">
        <v>186</v>
      </c>
      <c r="E26" s="42" t="s">
        <v>186</v>
      </c>
      <c r="F26" s="42" t="s">
        <v>186</v>
      </c>
      <c r="G26" s="42" t="s">
        <v>186</v>
      </c>
      <c r="H26" s="42" t="s">
        <v>186</v>
      </c>
      <c r="I26" s="42" t="s">
        <v>186</v>
      </c>
      <c r="J26" s="42" t="s">
        <v>186</v>
      </c>
      <c r="K26" s="42" t="s">
        <v>186</v>
      </c>
      <c r="L26" s="42" t="s">
        <v>186</v>
      </c>
      <c r="M26" s="42" t="s">
        <v>186</v>
      </c>
      <c r="N26" s="42" t="str">
        <f>"X"</f>
        <v>X</v>
      </c>
    </row>
    <row r="27" spans="1:14" ht="33" x14ac:dyDescent="0.2">
      <c r="A27" s="114"/>
      <c r="B27" s="43" t="s">
        <v>187</v>
      </c>
      <c r="C27" s="44">
        <f>D27+G27</f>
        <v>45000</v>
      </c>
      <c r="D27" s="45">
        <v>45000</v>
      </c>
      <c r="E27" s="45"/>
      <c r="F27" s="45"/>
      <c r="G27" s="45"/>
      <c r="H27" s="44"/>
      <c r="I27" s="45"/>
      <c r="J27" s="45"/>
      <c r="K27" s="45"/>
      <c r="L27" s="45"/>
      <c r="M27" s="45"/>
      <c r="N27" s="44">
        <f>H27+C27</f>
        <v>45000</v>
      </c>
    </row>
    <row r="28" spans="1:14" ht="16.5" x14ac:dyDescent="0.2">
      <c r="A28" s="115"/>
      <c r="B28" s="43" t="s">
        <v>188</v>
      </c>
      <c r="C28" s="44">
        <f>D28+G28</f>
        <v>0</v>
      </c>
      <c r="D28" s="45">
        <v>0</v>
      </c>
      <c r="E28" s="45"/>
      <c r="F28" s="45"/>
      <c r="G28" s="45"/>
      <c r="H28" s="44"/>
      <c r="I28" s="45"/>
      <c r="J28" s="45"/>
      <c r="K28" s="45"/>
      <c r="L28" s="45"/>
      <c r="M28" s="45"/>
      <c r="N28" s="44">
        <f>H28+C28</f>
        <v>0</v>
      </c>
    </row>
    <row r="29" spans="1:14" ht="16.5" x14ac:dyDescent="0.2">
      <c r="A29" s="113">
        <v>6000</v>
      </c>
      <c r="B29" s="41" t="s">
        <v>195</v>
      </c>
      <c r="C29" s="42" t="s">
        <v>186</v>
      </c>
      <c r="D29" s="42" t="s">
        <v>186</v>
      </c>
      <c r="E29" s="42" t="s">
        <v>186</v>
      </c>
      <c r="F29" s="42" t="s">
        <v>186</v>
      </c>
      <c r="G29" s="42" t="s">
        <v>186</v>
      </c>
      <c r="H29" s="42" t="s">
        <v>186</v>
      </c>
      <c r="I29" s="42" t="s">
        <v>186</v>
      </c>
      <c r="J29" s="42" t="s">
        <v>186</v>
      </c>
      <c r="K29" s="42" t="s">
        <v>186</v>
      </c>
      <c r="L29" s="42" t="s">
        <v>186</v>
      </c>
      <c r="M29" s="42" t="s">
        <v>186</v>
      </c>
      <c r="N29" s="42" t="str">
        <f>"X"</f>
        <v>X</v>
      </c>
    </row>
    <row r="30" spans="1:14" ht="33" x14ac:dyDescent="0.2">
      <c r="A30" s="114"/>
      <c r="B30" s="43" t="s">
        <v>187</v>
      </c>
      <c r="C30" s="44">
        <f>D30+G30</f>
        <v>5311074</v>
      </c>
      <c r="D30" s="45">
        <v>5216074</v>
      </c>
      <c r="E30" s="45">
        <v>794341</v>
      </c>
      <c r="F30" s="45">
        <v>770080</v>
      </c>
      <c r="G30" s="45">
        <v>95000</v>
      </c>
      <c r="H30" s="44">
        <f>J30+M30</f>
        <v>2000</v>
      </c>
      <c r="I30" s="45">
        <v>0</v>
      </c>
      <c r="J30" s="45">
        <v>2000</v>
      </c>
      <c r="K30" s="45">
        <v>0</v>
      </c>
      <c r="L30" s="45">
        <v>0</v>
      </c>
      <c r="M30" s="45">
        <v>0</v>
      </c>
      <c r="N30" s="44">
        <f>C30+H30</f>
        <v>5313074</v>
      </c>
    </row>
    <row r="31" spans="1:14" ht="16.5" x14ac:dyDescent="0.2">
      <c r="A31" s="115"/>
      <c r="B31" s="43" t="s">
        <v>188</v>
      </c>
      <c r="C31" s="44">
        <f>D31+G31</f>
        <v>1642619.97</v>
      </c>
      <c r="D31" s="45">
        <v>1557219.97</v>
      </c>
      <c r="E31" s="45">
        <v>223755.09</v>
      </c>
      <c r="F31" s="45">
        <v>163643.39000000001</v>
      </c>
      <c r="G31" s="45">
        <v>85400</v>
      </c>
      <c r="H31" s="44">
        <f>J31+M31</f>
        <v>7643308.21</v>
      </c>
      <c r="I31" s="45">
        <v>0</v>
      </c>
      <c r="J31" s="45">
        <v>222456.59</v>
      </c>
      <c r="K31" s="45">
        <v>68518.83</v>
      </c>
      <c r="L31" s="45">
        <v>0</v>
      </c>
      <c r="M31" s="45">
        <v>7420851.6200000001</v>
      </c>
      <c r="N31" s="44">
        <f>C31+H31</f>
        <v>9285928.1799999997</v>
      </c>
    </row>
    <row r="32" spans="1:14" ht="16.5" x14ac:dyDescent="0.2">
      <c r="A32" s="113">
        <v>7000</v>
      </c>
      <c r="B32" s="41" t="s">
        <v>196</v>
      </c>
      <c r="C32" s="42" t="s">
        <v>186</v>
      </c>
      <c r="D32" s="42" t="s">
        <v>186</v>
      </c>
      <c r="E32" s="42" t="s">
        <v>186</v>
      </c>
      <c r="F32" s="42" t="s">
        <v>186</v>
      </c>
      <c r="G32" s="42" t="s">
        <v>186</v>
      </c>
      <c r="H32" s="42" t="s">
        <v>186</v>
      </c>
      <c r="I32" s="42" t="s">
        <v>186</v>
      </c>
      <c r="J32" s="42" t="s">
        <v>186</v>
      </c>
      <c r="K32" s="42" t="s">
        <v>186</v>
      </c>
      <c r="L32" s="42" t="s">
        <v>186</v>
      </c>
      <c r="M32" s="42" t="s">
        <v>186</v>
      </c>
      <c r="N32" s="42" t="s">
        <v>186</v>
      </c>
    </row>
    <row r="33" spans="1:14" ht="33" x14ac:dyDescent="0.2">
      <c r="A33" s="114"/>
      <c r="B33" s="43" t="s">
        <v>187</v>
      </c>
      <c r="C33" s="44">
        <f>D33+G33</f>
        <v>1318000</v>
      </c>
      <c r="D33" s="45">
        <v>218000</v>
      </c>
      <c r="E33" s="45">
        <v>0</v>
      </c>
      <c r="F33" s="45">
        <v>0</v>
      </c>
      <c r="G33" s="45">
        <v>1100000</v>
      </c>
      <c r="H33" s="44">
        <f>J33+M33</f>
        <v>4095360</v>
      </c>
      <c r="I33" s="45">
        <v>2251863</v>
      </c>
      <c r="J33" s="45">
        <v>0</v>
      </c>
      <c r="K33" s="45">
        <v>0</v>
      </c>
      <c r="L33" s="45">
        <v>0</v>
      </c>
      <c r="M33" s="45">
        <v>4095360</v>
      </c>
      <c r="N33" s="44">
        <f>H33+C33</f>
        <v>5413360</v>
      </c>
    </row>
    <row r="34" spans="1:14" ht="16.5" x14ac:dyDescent="0.2">
      <c r="A34" s="115"/>
      <c r="B34" s="43" t="s">
        <v>188</v>
      </c>
      <c r="C34" s="44">
        <f>D34+G34</f>
        <v>1134769.18</v>
      </c>
      <c r="D34" s="45">
        <v>35000</v>
      </c>
      <c r="E34" s="45">
        <v>0</v>
      </c>
      <c r="F34" s="45">
        <v>0</v>
      </c>
      <c r="G34" s="45">
        <v>1099769.18</v>
      </c>
      <c r="H34" s="44">
        <f>J34+M34</f>
        <v>200000</v>
      </c>
      <c r="I34" s="45">
        <v>0</v>
      </c>
      <c r="J34" s="45">
        <v>0</v>
      </c>
      <c r="K34" s="45">
        <v>0</v>
      </c>
      <c r="L34" s="45">
        <v>0</v>
      </c>
      <c r="M34" s="45">
        <v>200000</v>
      </c>
      <c r="N34" s="44">
        <f>H34+C34</f>
        <v>1334769.18</v>
      </c>
    </row>
    <row r="35" spans="1:14" ht="16.5" x14ac:dyDescent="0.2">
      <c r="A35" s="113">
        <v>8000</v>
      </c>
      <c r="B35" s="41" t="s">
        <v>197</v>
      </c>
      <c r="C35" s="42" t="s">
        <v>186</v>
      </c>
      <c r="D35" s="42" t="s">
        <v>186</v>
      </c>
      <c r="E35" s="42" t="s">
        <v>186</v>
      </c>
      <c r="F35" s="42" t="s">
        <v>186</v>
      </c>
      <c r="G35" s="42" t="s">
        <v>186</v>
      </c>
      <c r="H35" s="42" t="s">
        <v>186</v>
      </c>
      <c r="I35" s="42" t="s">
        <v>186</v>
      </c>
      <c r="J35" s="42" t="s">
        <v>186</v>
      </c>
      <c r="K35" s="42" t="s">
        <v>186</v>
      </c>
      <c r="L35" s="42" t="s">
        <v>186</v>
      </c>
      <c r="M35" s="42" t="s">
        <v>186</v>
      </c>
      <c r="N35" s="42" t="str">
        <f>"X"</f>
        <v>X</v>
      </c>
    </row>
    <row r="36" spans="1:14" ht="33" x14ac:dyDescent="0.2">
      <c r="A36" s="114"/>
      <c r="B36" s="43" t="s">
        <v>187</v>
      </c>
      <c r="C36" s="44">
        <f>D36+G36+500000</f>
        <v>700000</v>
      </c>
      <c r="D36" s="45">
        <v>200000</v>
      </c>
      <c r="E36" s="45">
        <v>0</v>
      </c>
      <c r="F36" s="45">
        <v>0</v>
      </c>
      <c r="G36" s="45">
        <v>0</v>
      </c>
      <c r="H36" s="44">
        <f>M36+J36</f>
        <v>90600</v>
      </c>
      <c r="I36" s="45">
        <v>0</v>
      </c>
      <c r="J36" s="45">
        <v>30600</v>
      </c>
      <c r="K36" s="45">
        <v>0</v>
      </c>
      <c r="L36" s="45">
        <v>0</v>
      </c>
      <c r="M36" s="45">
        <v>60000</v>
      </c>
      <c r="N36" s="44">
        <f>C36+H36</f>
        <v>790600</v>
      </c>
    </row>
    <row r="37" spans="1:14" ht="16.5" x14ac:dyDescent="0.2">
      <c r="A37" s="115"/>
      <c r="B37" s="43" t="s">
        <v>188</v>
      </c>
      <c r="C37" s="44">
        <f>D37+G37</f>
        <v>22100</v>
      </c>
      <c r="D37" s="45">
        <v>22100</v>
      </c>
      <c r="E37" s="45">
        <v>0</v>
      </c>
      <c r="F37" s="45">
        <v>0</v>
      </c>
      <c r="G37" s="45">
        <v>0</v>
      </c>
      <c r="H37" s="44">
        <f>M37+J37</f>
        <v>1190987.24</v>
      </c>
      <c r="I37" s="45">
        <v>0</v>
      </c>
      <c r="J37" s="45">
        <v>794523.12</v>
      </c>
      <c r="K37" s="45">
        <v>0</v>
      </c>
      <c r="L37" s="45">
        <v>0</v>
      </c>
      <c r="M37" s="45">
        <v>396464.12</v>
      </c>
      <c r="N37" s="44">
        <f>C37+H37</f>
        <v>1213087.24</v>
      </c>
    </row>
    <row r="38" spans="1:14" ht="16.5" x14ac:dyDescent="0.2">
      <c r="A38" s="113">
        <v>9000</v>
      </c>
      <c r="B38" s="41" t="s">
        <v>198</v>
      </c>
      <c r="C38" s="42" t="s">
        <v>186</v>
      </c>
      <c r="D38" s="42" t="s">
        <v>186</v>
      </c>
      <c r="E38" s="42" t="s">
        <v>186</v>
      </c>
      <c r="F38" s="42" t="s">
        <v>186</v>
      </c>
      <c r="G38" s="42" t="s">
        <v>186</v>
      </c>
      <c r="H38" s="42" t="s">
        <v>186</v>
      </c>
      <c r="I38" s="42" t="s">
        <v>186</v>
      </c>
      <c r="J38" s="42" t="s">
        <v>186</v>
      </c>
      <c r="K38" s="42" t="s">
        <v>186</v>
      </c>
      <c r="L38" s="42" t="s">
        <v>186</v>
      </c>
      <c r="M38" s="42" t="s">
        <v>186</v>
      </c>
      <c r="N38" s="42" t="str">
        <f>"X"</f>
        <v>X</v>
      </c>
    </row>
    <row r="39" spans="1:14" ht="33" x14ac:dyDescent="0.2">
      <c r="A39" s="114"/>
      <c r="B39" s="43" t="s">
        <v>187</v>
      </c>
      <c r="C39" s="44">
        <f>D39+G39</f>
        <v>4340905.79</v>
      </c>
      <c r="D39" s="45">
        <v>3606455.79</v>
      </c>
      <c r="E39" s="45">
        <v>0</v>
      </c>
      <c r="F39" s="45">
        <v>0</v>
      </c>
      <c r="G39" s="45">
        <v>734450</v>
      </c>
      <c r="H39" s="44">
        <f>J39+M39</f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4">
        <f>C39+H39</f>
        <v>4340905.79</v>
      </c>
    </row>
    <row r="40" spans="1:14" ht="16.5" x14ac:dyDescent="0.2">
      <c r="A40" s="115"/>
      <c r="B40" s="43" t="s">
        <v>188</v>
      </c>
      <c r="C40" s="44">
        <f>D40+G40</f>
        <v>3396769.79</v>
      </c>
      <c r="D40" s="45">
        <v>2662319.79</v>
      </c>
      <c r="E40" s="45">
        <v>0</v>
      </c>
      <c r="F40" s="45">
        <v>0</v>
      </c>
      <c r="G40" s="45">
        <v>734450</v>
      </c>
      <c r="H40" s="44">
        <f>J40+M40</f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4">
        <f>C40+H40</f>
        <v>3396769.79</v>
      </c>
    </row>
    <row r="41" spans="1:14" ht="16.5" x14ac:dyDescent="0.2">
      <c r="A41" s="112" t="s">
        <v>186</v>
      </c>
      <c r="B41" s="46" t="s">
        <v>199</v>
      </c>
      <c r="C41" s="47" t="s">
        <v>186</v>
      </c>
      <c r="D41" s="47" t="s">
        <v>186</v>
      </c>
      <c r="E41" s="47" t="s">
        <v>186</v>
      </c>
      <c r="F41" s="47" t="s">
        <v>186</v>
      </c>
      <c r="G41" s="47" t="s">
        <v>186</v>
      </c>
      <c r="H41" s="47" t="s">
        <v>186</v>
      </c>
      <c r="I41" s="47" t="s">
        <v>186</v>
      </c>
      <c r="J41" s="47" t="s">
        <v>186</v>
      </c>
      <c r="K41" s="47" t="s">
        <v>186</v>
      </c>
      <c r="L41" s="47" t="s">
        <v>186</v>
      </c>
      <c r="M41" s="47" t="s">
        <v>186</v>
      </c>
      <c r="N41" s="47" t="str">
        <f>"X"</f>
        <v>X</v>
      </c>
    </row>
    <row r="42" spans="1:14" ht="33" x14ac:dyDescent="0.2">
      <c r="A42" s="112"/>
      <c r="B42" s="46" t="s">
        <v>200</v>
      </c>
      <c r="C42" s="48">
        <f>C12+C15+C18+C21+C24+C27+C30+C33+C36+C39</f>
        <v>78144477.000000015</v>
      </c>
      <c r="D42" s="48">
        <f>D12+D15+D18+D21+D24+D27+D30+D33+D36+D39</f>
        <v>75560027.000000015</v>
      </c>
      <c r="E42" s="48">
        <f>E12+E15+E18+E21+E24+E27+E30+E33+E36+E39</f>
        <v>39722687</v>
      </c>
      <c r="F42" s="48">
        <f t="shared" ref="F42:M42" si="1">F12+F15+F18+F21+F24+F27+F30+F33+F36+F39</f>
        <v>6401500</v>
      </c>
      <c r="G42" s="48">
        <f t="shared" si="1"/>
        <v>2084450</v>
      </c>
      <c r="H42" s="48">
        <f t="shared" si="1"/>
        <v>4853670.3100000005</v>
      </c>
      <c r="I42" s="48">
        <f t="shared" si="1"/>
        <v>2632463</v>
      </c>
      <c r="J42" s="48">
        <f t="shared" si="1"/>
        <v>317710.31</v>
      </c>
      <c r="K42" s="48">
        <f t="shared" si="1"/>
        <v>0</v>
      </c>
      <c r="L42" s="48">
        <f t="shared" si="1"/>
        <v>0</v>
      </c>
      <c r="M42" s="48">
        <f t="shared" si="1"/>
        <v>4535960</v>
      </c>
      <c r="N42" s="48">
        <f>N12+N15+N18+N21+N24+N27+N30+N33+N36+N39</f>
        <v>82998147.310000017</v>
      </c>
    </row>
    <row r="43" spans="1:14" ht="16.5" x14ac:dyDescent="0.2">
      <c r="A43" s="112"/>
      <c r="B43" s="46" t="s">
        <v>201</v>
      </c>
      <c r="C43" s="48">
        <f>C13+C16+C19+C22+C25+C28+C31+C34+C37+C40</f>
        <v>40583647.199999996</v>
      </c>
      <c r="D43" s="48">
        <f t="shared" ref="D43:N43" si="2">D13+D16+D19+D22+D25+D28+D31+D34+D37+D40</f>
        <v>38565278.019999996</v>
      </c>
      <c r="E43" s="48">
        <f t="shared" si="2"/>
        <v>22885447.890000001</v>
      </c>
      <c r="F43" s="48">
        <f t="shared" si="2"/>
        <v>2560845.7600000002</v>
      </c>
      <c r="G43" s="48">
        <f t="shared" si="2"/>
        <v>2018369.18</v>
      </c>
      <c r="H43" s="48">
        <f>H13+H16+H19+H22+H25+H28+H31+H34+H37+H40</f>
        <v>12104947.720000001</v>
      </c>
      <c r="I43" s="48">
        <f t="shared" si="2"/>
        <v>0</v>
      </c>
      <c r="J43" s="48">
        <f t="shared" si="2"/>
        <v>1916640.04</v>
      </c>
      <c r="K43" s="48">
        <f t="shared" si="2"/>
        <v>68518.83</v>
      </c>
      <c r="L43" s="48">
        <f t="shared" si="2"/>
        <v>0</v>
      </c>
      <c r="M43" s="48">
        <f t="shared" si="2"/>
        <v>10188307.68</v>
      </c>
      <c r="N43" s="48">
        <f t="shared" si="2"/>
        <v>52688594.920000002</v>
      </c>
    </row>
    <row r="44" spans="1:14" ht="16.5" customHeight="1" x14ac:dyDescent="0.2"/>
    <row r="46" spans="1:14" ht="15.75" x14ac:dyDescent="0.25">
      <c r="A46" s="100" t="s">
        <v>169</v>
      </c>
      <c r="B46" s="100"/>
      <c r="C46" s="15"/>
      <c r="D46" s="15" t="s">
        <v>170</v>
      </c>
    </row>
  </sheetData>
  <mergeCells count="33">
    <mergeCell ref="A14:A16"/>
    <mergeCell ref="A17:A19"/>
    <mergeCell ref="A20:A22"/>
    <mergeCell ref="L1:N1"/>
    <mergeCell ref="L2:N2"/>
    <mergeCell ref="A3:N3"/>
    <mergeCell ref="A6:A9"/>
    <mergeCell ref="B6:B9"/>
    <mergeCell ref="C6:G6"/>
    <mergeCell ref="H6:M6"/>
    <mergeCell ref="N6:N9"/>
    <mergeCell ref="C7:C9"/>
    <mergeCell ref="D7:D9"/>
    <mergeCell ref="A11:A13"/>
    <mergeCell ref="E7:F7"/>
    <mergeCell ref="G7:G9"/>
    <mergeCell ref="H7:H9"/>
    <mergeCell ref="I7:I9"/>
    <mergeCell ref="M7:M9"/>
    <mergeCell ref="E8:E9"/>
    <mergeCell ref="F8:F9"/>
    <mergeCell ref="K8:K9"/>
    <mergeCell ref="L8:L9"/>
    <mergeCell ref="J7:J9"/>
    <mergeCell ref="K7:L7"/>
    <mergeCell ref="A41:A43"/>
    <mergeCell ref="A46:B46"/>
    <mergeCell ref="A23:A25"/>
    <mergeCell ref="A26:A28"/>
    <mergeCell ref="A32:A34"/>
    <mergeCell ref="A35:A37"/>
    <mergeCell ref="A38:A40"/>
    <mergeCell ref="A29:A31"/>
  </mergeCells>
  <pageMargins left="0.59055118110236227" right="0.19685039370078741" top="0.39370078740157483" bottom="0.19685039370078741" header="0" footer="0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1 доходи</vt:lpstr>
      <vt:lpstr>Додаток 2 видатки</vt:lpstr>
      <vt:lpstr>'Додаток 1 доходи'!Заголовки_для_печати</vt:lpstr>
      <vt:lpstr>'Додаток 2 видатки'!Заголовки_для_печати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2026-08-20T06:51:03Z</cp:lastPrinted>
  <dcterms:created xsi:type="dcterms:W3CDTF">2026-03-01T13:05:39Z</dcterms:created>
  <dcterms:modified xsi:type="dcterms:W3CDTF">2026-08-20T06:51:13Z</dcterms:modified>
</cp:coreProperties>
</file>